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Zinnia26ND\"/>
    </mc:Choice>
  </mc:AlternateContent>
  <bookViews>
    <workbookView xWindow="11580" yWindow="-15" windowWidth="11640" windowHeight="11910"/>
  </bookViews>
  <sheets>
    <sheet name="COSTING" sheetId="1" r:id="rId1"/>
    <sheet name="Paid Leave Notes" sheetId="2" r:id="rId2"/>
  </sheets>
  <definedNames>
    <definedName name="_Regression_Int" localSheetId="0" hidden="1">1</definedName>
    <definedName name="Assumptions">COSTING!$A$26</definedName>
    <definedName name="Costs">COSTING!$A$38</definedName>
    <definedName name="_xlnm.Print_Area" localSheetId="0">COSTING!$A$1:$G$263</definedName>
    <definedName name="Print_Area_MI" localSheetId="0">COSTING!$A$1:$G$263</definedName>
    <definedName name="Seniority_Roste">COSTING!$A$118:$A$118</definedName>
    <definedName name="Vacation_Schedu">COSTING!$A$105:$B$105</definedName>
    <definedName name="Wage_Schedule">COSTING!$A$69:$B$69</definedName>
  </definedNames>
  <calcPr calcId="162913"/>
</workbook>
</file>

<file path=xl/calcChain.xml><?xml version="1.0" encoding="utf-8"?>
<calcChain xmlns="http://schemas.openxmlformats.org/spreadsheetml/2006/main">
  <c r="C74" i="1" l="1"/>
  <c r="D74" i="1"/>
  <c r="H133" i="1" l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D91" i="1" l="1"/>
  <c r="D79" i="1"/>
  <c r="D75" i="1"/>
  <c r="D73" i="1"/>
  <c r="C91" i="1" l="1"/>
  <c r="C79" i="1"/>
  <c r="C73" i="1"/>
  <c r="C75" i="1"/>
  <c r="J199" i="1" l="1"/>
  <c r="J143" i="1"/>
  <c r="J135" i="1"/>
  <c r="J130" i="1"/>
  <c r="D53" i="1"/>
  <c r="I134" i="1"/>
  <c r="I132" i="1"/>
  <c r="I129" i="1"/>
  <c r="D72" i="1"/>
  <c r="J132" i="1"/>
  <c r="R132" i="1" s="1"/>
  <c r="D76" i="1"/>
  <c r="D77" i="1"/>
  <c r="D78" i="1"/>
  <c r="J142" i="1" s="1"/>
  <c r="D80" i="1"/>
  <c r="D81" i="1"/>
  <c r="J157" i="1" s="1"/>
  <c r="D82" i="1"/>
  <c r="D83" i="1"/>
  <c r="D84" i="1"/>
  <c r="J169" i="1" s="1"/>
  <c r="D85" i="1"/>
  <c r="D86" i="1"/>
  <c r="D87" i="1"/>
  <c r="D88" i="1"/>
  <c r="D89" i="1"/>
  <c r="J193" i="1" s="1"/>
  <c r="R193" i="1" s="1"/>
  <c r="D90" i="1"/>
  <c r="J195" i="1" s="1"/>
  <c r="D92" i="1"/>
  <c r="D93" i="1"/>
  <c r="J242" i="1" s="1"/>
  <c r="R242" i="1" s="1"/>
  <c r="D94" i="1"/>
  <c r="J252" i="1" s="1"/>
  <c r="D95" i="1"/>
  <c r="J255" i="1" s="1"/>
  <c r="D96" i="1"/>
  <c r="J260" i="1" s="1"/>
  <c r="D97" i="1"/>
  <c r="J262" i="1" s="1"/>
  <c r="R262" i="1" s="1"/>
  <c r="I121" i="1"/>
  <c r="I122" i="1"/>
  <c r="I123" i="1"/>
  <c r="I124" i="1"/>
  <c r="I125" i="1"/>
  <c r="I126" i="1"/>
  <c r="I127" i="1"/>
  <c r="I128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9" i="1"/>
  <c r="I214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L262" i="1"/>
  <c r="L261" i="1"/>
  <c r="L259" i="1"/>
  <c r="L258" i="1"/>
  <c r="L256" i="1"/>
  <c r="L255" i="1"/>
  <c r="L251" i="1"/>
  <c r="L250" i="1"/>
  <c r="L248" i="1"/>
  <c r="L246" i="1"/>
  <c r="L245" i="1"/>
  <c r="L243" i="1"/>
  <c r="L242" i="1"/>
  <c r="L241" i="1"/>
  <c r="L240" i="1"/>
  <c r="L238" i="1"/>
  <c r="L237" i="1"/>
  <c r="L235" i="1"/>
  <c r="L231" i="1"/>
  <c r="L230" i="1"/>
  <c r="L226" i="1"/>
  <c r="L225" i="1"/>
  <c r="L224" i="1"/>
  <c r="L223" i="1"/>
  <c r="L222" i="1"/>
  <c r="L220" i="1"/>
  <c r="L219" i="1"/>
  <c r="L217" i="1"/>
  <c r="L216" i="1"/>
  <c r="L215" i="1"/>
  <c r="L214" i="1"/>
  <c r="L213" i="1"/>
  <c r="L211" i="1"/>
  <c r="L210" i="1"/>
  <c r="L209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7" i="1"/>
  <c r="L186" i="1"/>
  <c r="L185" i="1"/>
  <c r="L184" i="1"/>
  <c r="L183" i="1"/>
  <c r="L182" i="1"/>
  <c r="L181" i="1"/>
  <c r="L179" i="1"/>
  <c r="L178" i="1"/>
  <c r="L177" i="1"/>
  <c r="L176" i="1"/>
  <c r="L174" i="1"/>
  <c r="L173" i="1"/>
  <c r="L172" i="1"/>
  <c r="L171" i="1"/>
  <c r="L170" i="1"/>
  <c r="L169" i="1"/>
  <c r="L168" i="1"/>
  <c r="L167" i="1"/>
  <c r="L166" i="1"/>
  <c r="L164" i="1"/>
  <c r="L163" i="1"/>
  <c r="L162" i="1"/>
  <c r="L161" i="1"/>
  <c r="L159" i="1"/>
  <c r="L158" i="1"/>
  <c r="L157" i="1"/>
  <c r="L156" i="1"/>
  <c r="L155" i="1"/>
  <c r="L154" i="1"/>
  <c r="L153" i="1"/>
  <c r="L152" i="1"/>
  <c r="L151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G262" i="1"/>
  <c r="K262" i="1" s="1"/>
  <c r="G261" i="1"/>
  <c r="K261" i="1" s="1"/>
  <c r="G260" i="1"/>
  <c r="K260" i="1" s="1"/>
  <c r="G259" i="1"/>
  <c r="K259" i="1" s="1"/>
  <c r="G258" i="1"/>
  <c r="K258" i="1" s="1"/>
  <c r="G257" i="1"/>
  <c r="K257" i="1" s="1"/>
  <c r="G256" i="1"/>
  <c r="K256" i="1" s="1"/>
  <c r="G255" i="1"/>
  <c r="K255" i="1" s="1"/>
  <c r="G254" i="1"/>
  <c r="K254" i="1" s="1"/>
  <c r="G253" i="1"/>
  <c r="K253" i="1" s="1"/>
  <c r="G252" i="1"/>
  <c r="K252" i="1" s="1"/>
  <c r="G251" i="1"/>
  <c r="K251" i="1" s="1"/>
  <c r="G250" i="1"/>
  <c r="K250" i="1" s="1"/>
  <c r="G249" i="1"/>
  <c r="K249" i="1" s="1"/>
  <c r="G248" i="1"/>
  <c r="K248" i="1" s="1"/>
  <c r="G247" i="1"/>
  <c r="K247" i="1" s="1"/>
  <c r="G246" i="1"/>
  <c r="K246" i="1" s="1"/>
  <c r="G245" i="1"/>
  <c r="K245" i="1" s="1"/>
  <c r="G244" i="1"/>
  <c r="K244" i="1" s="1"/>
  <c r="G243" i="1"/>
  <c r="K243" i="1" s="1"/>
  <c r="G242" i="1"/>
  <c r="K242" i="1" s="1"/>
  <c r="G241" i="1"/>
  <c r="K241" i="1" s="1"/>
  <c r="G240" i="1"/>
  <c r="K240" i="1" s="1"/>
  <c r="G239" i="1"/>
  <c r="K239" i="1" s="1"/>
  <c r="G238" i="1"/>
  <c r="K238" i="1" s="1"/>
  <c r="G237" i="1"/>
  <c r="K237" i="1" s="1"/>
  <c r="G236" i="1"/>
  <c r="K236" i="1" s="1"/>
  <c r="G235" i="1"/>
  <c r="K235" i="1" s="1"/>
  <c r="G234" i="1"/>
  <c r="K234" i="1" s="1"/>
  <c r="G233" i="1"/>
  <c r="K233" i="1" s="1"/>
  <c r="G232" i="1"/>
  <c r="K232" i="1" s="1"/>
  <c r="G231" i="1"/>
  <c r="K231" i="1" s="1"/>
  <c r="G230" i="1"/>
  <c r="K230" i="1" s="1"/>
  <c r="G229" i="1"/>
  <c r="K229" i="1" s="1"/>
  <c r="G228" i="1"/>
  <c r="K228" i="1" s="1"/>
  <c r="G227" i="1"/>
  <c r="K227" i="1" s="1"/>
  <c r="G226" i="1"/>
  <c r="K226" i="1" s="1"/>
  <c r="G225" i="1"/>
  <c r="K225" i="1" s="1"/>
  <c r="G224" i="1"/>
  <c r="K224" i="1" s="1"/>
  <c r="G223" i="1"/>
  <c r="K223" i="1" s="1"/>
  <c r="G222" i="1"/>
  <c r="K222" i="1" s="1"/>
  <c r="G221" i="1"/>
  <c r="K221" i="1" s="1"/>
  <c r="G220" i="1"/>
  <c r="K220" i="1" s="1"/>
  <c r="G219" i="1"/>
  <c r="K219" i="1" s="1"/>
  <c r="G218" i="1"/>
  <c r="K218" i="1" s="1"/>
  <c r="G217" i="1"/>
  <c r="K217" i="1" s="1"/>
  <c r="G216" i="1"/>
  <c r="K216" i="1" s="1"/>
  <c r="G215" i="1"/>
  <c r="K215" i="1" s="1"/>
  <c r="G214" i="1"/>
  <c r="K214" i="1" s="1"/>
  <c r="G213" i="1"/>
  <c r="K213" i="1" s="1"/>
  <c r="G212" i="1"/>
  <c r="K212" i="1" s="1"/>
  <c r="G211" i="1"/>
  <c r="K211" i="1" s="1"/>
  <c r="G210" i="1"/>
  <c r="K210" i="1" s="1"/>
  <c r="G209" i="1"/>
  <c r="K209" i="1" s="1"/>
  <c r="G208" i="1"/>
  <c r="K208" i="1" s="1"/>
  <c r="G207" i="1"/>
  <c r="K207" i="1" s="1"/>
  <c r="G206" i="1"/>
  <c r="K206" i="1" s="1"/>
  <c r="G205" i="1"/>
  <c r="K205" i="1" s="1"/>
  <c r="G204" i="1"/>
  <c r="K204" i="1" s="1"/>
  <c r="G203" i="1"/>
  <c r="K203" i="1" s="1"/>
  <c r="G202" i="1"/>
  <c r="K202" i="1" s="1"/>
  <c r="G201" i="1"/>
  <c r="K201" i="1" s="1"/>
  <c r="G200" i="1"/>
  <c r="K200" i="1" s="1"/>
  <c r="G199" i="1"/>
  <c r="K199" i="1" s="1"/>
  <c r="G198" i="1"/>
  <c r="K198" i="1" s="1"/>
  <c r="G197" i="1"/>
  <c r="K197" i="1" s="1"/>
  <c r="G196" i="1"/>
  <c r="K196" i="1" s="1"/>
  <c r="G195" i="1"/>
  <c r="K195" i="1" s="1"/>
  <c r="G194" i="1"/>
  <c r="K194" i="1" s="1"/>
  <c r="G193" i="1"/>
  <c r="K193" i="1" s="1"/>
  <c r="G192" i="1"/>
  <c r="K192" i="1" s="1"/>
  <c r="G191" i="1"/>
  <c r="K191" i="1" s="1"/>
  <c r="G190" i="1"/>
  <c r="K190" i="1" s="1"/>
  <c r="G189" i="1"/>
  <c r="K189" i="1" s="1"/>
  <c r="G188" i="1"/>
  <c r="K188" i="1" s="1"/>
  <c r="G187" i="1"/>
  <c r="K187" i="1" s="1"/>
  <c r="G186" i="1"/>
  <c r="K186" i="1" s="1"/>
  <c r="G185" i="1"/>
  <c r="K185" i="1" s="1"/>
  <c r="G184" i="1"/>
  <c r="K184" i="1" s="1"/>
  <c r="G183" i="1"/>
  <c r="K183" i="1" s="1"/>
  <c r="G182" i="1"/>
  <c r="K182" i="1" s="1"/>
  <c r="G181" i="1"/>
  <c r="K181" i="1" s="1"/>
  <c r="G180" i="1"/>
  <c r="K180" i="1" s="1"/>
  <c r="G179" i="1"/>
  <c r="K179" i="1" s="1"/>
  <c r="G178" i="1"/>
  <c r="K178" i="1" s="1"/>
  <c r="G177" i="1"/>
  <c r="K177" i="1" s="1"/>
  <c r="G176" i="1"/>
  <c r="K176" i="1" s="1"/>
  <c r="G175" i="1"/>
  <c r="K175" i="1" s="1"/>
  <c r="G174" i="1"/>
  <c r="K174" i="1" s="1"/>
  <c r="G173" i="1"/>
  <c r="K173" i="1" s="1"/>
  <c r="G172" i="1"/>
  <c r="K172" i="1" s="1"/>
  <c r="G171" i="1"/>
  <c r="K171" i="1" s="1"/>
  <c r="G170" i="1"/>
  <c r="K170" i="1" s="1"/>
  <c r="G169" i="1"/>
  <c r="K169" i="1" s="1"/>
  <c r="G168" i="1"/>
  <c r="K168" i="1" s="1"/>
  <c r="G167" i="1"/>
  <c r="K167" i="1" s="1"/>
  <c r="G166" i="1"/>
  <c r="K166" i="1" s="1"/>
  <c r="G165" i="1"/>
  <c r="K165" i="1" s="1"/>
  <c r="G164" i="1"/>
  <c r="K164" i="1" s="1"/>
  <c r="G163" i="1"/>
  <c r="K163" i="1" s="1"/>
  <c r="G162" i="1"/>
  <c r="K162" i="1" s="1"/>
  <c r="G161" i="1"/>
  <c r="K161" i="1" s="1"/>
  <c r="G160" i="1"/>
  <c r="K160" i="1" s="1"/>
  <c r="G159" i="1"/>
  <c r="K159" i="1" s="1"/>
  <c r="G158" i="1"/>
  <c r="K158" i="1" s="1"/>
  <c r="G157" i="1"/>
  <c r="K157" i="1" s="1"/>
  <c r="G156" i="1"/>
  <c r="K156" i="1" s="1"/>
  <c r="G155" i="1"/>
  <c r="K155" i="1" s="1"/>
  <c r="G154" i="1"/>
  <c r="K154" i="1" s="1"/>
  <c r="G153" i="1"/>
  <c r="K153" i="1" s="1"/>
  <c r="G152" i="1"/>
  <c r="K152" i="1" s="1"/>
  <c r="G151" i="1"/>
  <c r="K151" i="1" s="1"/>
  <c r="G150" i="1"/>
  <c r="K150" i="1" s="1"/>
  <c r="G149" i="1"/>
  <c r="K149" i="1" s="1"/>
  <c r="G148" i="1"/>
  <c r="K148" i="1" s="1"/>
  <c r="G147" i="1"/>
  <c r="K147" i="1" s="1"/>
  <c r="G146" i="1"/>
  <c r="K146" i="1" s="1"/>
  <c r="G145" i="1"/>
  <c r="K145" i="1" s="1"/>
  <c r="G144" i="1"/>
  <c r="K144" i="1" s="1"/>
  <c r="G143" i="1"/>
  <c r="K143" i="1" s="1"/>
  <c r="G142" i="1"/>
  <c r="K142" i="1" s="1"/>
  <c r="G141" i="1"/>
  <c r="K141" i="1" s="1"/>
  <c r="G140" i="1"/>
  <c r="K140" i="1" s="1"/>
  <c r="G139" i="1"/>
  <c r="K139" i="1" s="1"/>
  <c r="G138" i="1"/>
  <c r="K138" i="1" s="1"/>
  <c r="G137" i="1"/>
  <c r="K137" i="1" s="1"/>
  <c r="G136" i="1"/>
  <c r="K136" i="1" s="1"/>
  <c r="G135" i="1"/>
  <c r="K135" i="1" s="1"/>
  <c r="G134" i="1"/>
  <c r="K134" i="1" s="1"/>
  <c r="G133" i="1"/>
  <c r="K133" i="1" s="1"/>
  <c r="G132" i="1"/>
  <c r="K132" i="1" s="1"/>
  <c r="G131" i="1"/>
  <c r="K131" i="1" s="1"/>
  <c r="G130" i="1"/>
  <c r="K130" i="1" s="1"/>
  <c r="G129" i="1"/>
  <c r="K129" i="1" s="1"/>
  <c r="G128" i="1"/>
  <c r="K128" i="1" s="1"/>
  <c r="G127" i="1"/>
  <c r="K127" i="1" s="1"/>
  <c r="G126" i="1"/>
  <c r="K126" i="1" s="1"/>
  <c r="G125" i="1"/>
  <c r="K125" i="1" s="1"/>
  <c r="G124" i="1"/>
  <c r="K124" i="1" s="1"/>
  <c r="G123" i="1"/>
  <c r="K123" i="1" s="1"/>
  <c r="G122" i="1"/>
  <c r="K122" i="1" s="1"/>
  <c r="G121" i="1"/>
  <c r="K121" i="1" s="1"/>
  <c r="D46" i="1"/>
  <c r="L150" i="1"/>
  <c r="L160" i="1"/>
  <c r="L180" i="1"/>
  <c r="L188" i="1"/>
  <c r="L212" i="1"/>
  <c r="L221" i="1"/>
  <c r="L229" i="1"/>
  <c r="L232" i="1"/>
  <c r="L236" i="1"/>
  <c r="L239" i="1"/>
  <c r="L247" i="1"/>
  <c r="L249" i="1"/>
  <c r="L252" i="1"/>
  <c r="L257" i="1"/>
  <c r="L260" i="1"/>
  <c r="J150" i="1"/>
  <c r="R150" i="1" s="1"/>
  <c r="J136" i="1"/>
  <c r="J148" i="1"/>
  <c r="Q148" i="1" s="1"/>
  <c r="J134" i="1"/>
  <c r="Q134" i="1" s="1"/>
  <c r="J201" i="1"/>
  <c r="J146" i="1"/>
  <c r="J144" i="1"/>
  <c r="Q144" i="1" s="1"/>
  <c r="J131" i="1"/>
  <c r="R131" i="1" s="1"/>
  <c r="J149" i="1"/>
  <c r="R149" i="1" s="1"/>
  <c r="J145" i="1"/>
  <c r="J137" i="1"/>
  <c r="R137" i="1" s="1"/>
  <c r="J209" i="1"/>
  <c r="R209" i="1" s="1"/>
  <c r="J147" i="1"/>
  <c r="J138" i="1"/>
  <c r="R138" i="1" s="1"/>
  <c r="J129" i="1"/>
  <c r="Q129" i="1" s="1"/>
  <c r="J133" i="1"/>
  <c r="J202" i="1"/>
  <c r="J190" i="1" l="1"/>
  <c r="M190" i="1" s="1"/>
  <c r="J187" i="1"/>
  <c r="Q187" i="1" s="1"/>
  <c r="J182" i="1"/>
  <c r="R182" i="1" s="1"/>
  <c r="J151" i="1"/>
  <c r="M151" i="1" s="1"/>
  <c r="J254" i="1"/>
  <c r="R254" i="1" s="1"/>
  <c r="J161" i="1"/>
  <c r="M161" i="1" s="1"/>
  <c r="J253" i="1"/>
  <c r="Q253" i="1" s="1"/>
  <c r="J218" i="1"/>
  <c r="M218" i="1" s="1"/>
  <c r="J139" i="1"/>
  <c r="Q139" i="1" s="1"/>
  <c r="J140" i="1"/>
  <c r="Q140" i="1" s="1"/>
  <c r="J257" i="1"/>
  <c r="R257" i="1" s="1"/>
  <c r="O259" i="1"/>
  <c r="J221" i="1"/>
  <c r="Q221" i="1" s="1"/>
  <c r="J224" i="1"/>
  <c r="R224" i="1" s="1"/>
  <c r="J175" i="1"/>
  <c r="Q175" i="1" s="1"/>
  <c r="J220" i="1"/>
  <c r="R220" i="1" s="1"/>
  <c r="J176" i="1"/>
  <c r="R176" i="1" s="1"/>
  <c r="J219" i="1"/>
  <c r="R219" i="1" s="1"/>
  <c r="P189" i="1"/>
  <c r="J226" i="1"/>
  <c r="R226" i="1" s="1"/>
  <c r="J261" i="1"/>
  <c r="R261" i="1" s="1"/>
  <c r="J251" i="1"/>
  <c r="R251" i="1" s="1"/>
  <c r="O249" i="1"/>
  <c r="O150" i="1"/>
  <c r="O123" i="1"/>
  <c r="P127" i="1"/>
  <c r="O257" i="1"/>
  <c r="O147" i="1"/>
  <c r="O122" i="1"/>
  <c r="O142" i="1"/>
  <c r="O152" i="1"/>
  <c r="M142" i="1"/>
  <c r="M195" i="1"/>
  <c r="N146" i="1"/>
  <c r="N202" i="1"/>
  <c r="N136" i="1"/>
  <c r="P260" i="1"/>
  <c r="P239" i="1"/>
  <c r="P229" i="1"/>
  <c r="P193" i="1"/>
  <c r="P172" i="1"/>
  <c r="P238" i="1"/>
  <c r="P223" i="1"/>
  <c r="P192" i="1"/>
  <c r="P139" i="1"/>
  <c r="P221" i="1"/>
  <c r="P146" i="1"/>
  <c r="P226" i="1"/>
  <c r="N201" i="1"/>
  <c r="P161" i="1"/>
  <c r="J222" i="1"/>
  <c r="R222" i="1" s="1"/>
  <c r="J227" i="1"/>
  <c r="Q227" i="1" s="1"/>
  <c r="J225" i="1"/>
  <c r="R225" i="1" s="1"/>
  <c r="J141" i="1"/>
  <c r="R141" i="1" s="1"/>
  <c r="J228" i="1"/>
  <c r="R228" i="1" s="1"/>
  <c r="J162" i="1"/>
  <c r="M162" i="1" s="1"/>
  <c r="J223" i="1"/>
  <c r="N223" i="1" s="1"/>
  <c r="J196" i="1"/>
  <c r="M196" i="1" s="1"/>
  <c r="J194" i="1"/>
  <c r="M194" i="1" s="1"/>
  <c r="J128" i="1"/>
  <c r="N128" i="1" s="1"/>
  <c r="J125" i="1"/>
  <c r="M125" i="1" s="1"/>
  <c r="J126" i="1"/>
  <c r="Q126" i="1" s="1"/>
  <c r="J124" i="1"/>
  <c r="Q124" i="1" s="1"/>
  <c r="J127" i="1"/>
  <c r="Q127" i="1" s="1"/>
  <c r="J122" i="1"/>
  <c r="R122" i="1" s="1"/>
  <c r="J121" i="1"/>
  <c r="Q121" i="1" s="1"/>
  <c r="J123" i="1"/>
  <c r="R123" i="1" s="1"/>
  <c r="J250" i="1"/>
  <c r="Q250" i="1" s="1"/>
  <c r="J232" i="1"/>
  <c r="N232" i="1" s="1"/>
  <c r="J246" i="1"/>
  <c r="M246" i="1" s="1"/>
  <c r="J240" i="1"/>
  <c r="R240" i="1" s="1"/>
  <c r="O148" i="1"/>
  <c r="O221" i="1"/>
  <c r="O222" i="1"/>
  <c r="P191" i="1"/>
  <c r="P181" i="1"/>
  <c r="P170" i="1"/>
  <c r="O159" i="1"/>
  <c r="P148" i="1"/>
  <c r="O138" i="1"/>
  <c r="P121" i="1"/>
  <c r="L208" i="1"/>
  <c r="L165" i="1"/>
  <c r="P165" i="1" s="1"/>
  <c r="P257" i="1"/>
  <c r="P247" i="1"/>
  <c r="O190" i="1"/>
  <c r="P169" i="1"/>
  <c r="P158" i="1"/>
  <c r="P147" i="1"/>
  <c r="P137" i="1"/>
  <c r="P256" i="1"/>
  <c r="P246" i="1"/>
  <c r="O236" i="1"/>
  <c r="P220" i="1"/>
  <c r="O189" i="1"/>
  <c r="O180" i="1"/>
  <c r="O168" i="1"/>
  <c r="P157" i="1"/>
  <c r="O146" i="1"/>
  <c r="O136" i="1"/>
  <c r="O157" i="1"/>
  <c r="O255" i="1"/>
  <c r="O245" i="1"/>
  <c r="P235" i="1"/>
  <c r="P219" i="1"/>
  <c r="O156" i="1"/>
  <c r="P135" i="1"/>
  <c r="O134" i="1"/>
  <c r="O254" i="1"/>
  <c r="P178" i="1"/>
  <c r="P166" i="1"/>
  <c r="P155" i="1"/>
  <c r="O144" i="1"/>
  <c r="N260" i="1"/>
  <c r="O253" i="1"/>
  <c r="O244" i="1"/>
  <c r="O233" i="1"/>
  <c r="P187" i="1"/>
  <c r="P177" i="1"/>
  <c r="P143" i="1"/>
  <c r="P128" i="1"/>
  <c r="M146" i="1"/>
  <c r="O124" i="1"/>
  <c r="L254" i="1"/>
  <c r="L234" i="1"/>
  <c r="P234" i="1" s="1"/>
  <c r="L228" i="1"/>
  <c r="P228" i="1" s="1"/>
  <c r="L218" i="1"/>
  <c r="P218" i="1" s="1"/>
  <c r="L175" i="1"/>
  <c r="P175" i="1" s="1"/>
  <c r="P252" i="1"/>
  <c r="O243" i="1"/>
  <c r="P232" i="1"/>
  <c r="P186" i="1"/>
  <c r="P176" i="1"/>
  <c r="P164" i="1"/>
  <c r="P154" i="1"/>
  <c r="P142" i="1"/>
  <c r="O127" i="1"/>
  <c r="P183" i="1"/>
  <c r="L253" i="1"/>
  <c r="P253" i="1" s="1"/>
  <c r="L244" i="1"/>
  <c r="P244" i="1" s="1"/>
  <c r="L233" i="1"/>
  <c r="P233" i="1" s="1"/>
  <c r="L227" i="1"/>
  <c r="P227" i="1" s="1"/>
  <c r="P251" i="1"/>
  <c r="O242" i="1"/>
  <c r="O226" i="1"/>
  <c r="P126" i="1"/>
  <c r="N148" i="1"/>
  <c r="M133" i="1"/>
  <c r="O250" i="1"/>
  <c r="O195" i="1"/>
  <c r="P185" i="1"/>
  <c r="O162" i="1"/>
  <c r="P152" i="1"/>
  <c r="O174" i="1"/>
  <c r="P261" i="1"/>
  <c r="O240" i="1"/>
  <c r="P230" i="1"/>
  <c r="P224" i="1"/>
  <c r="O194" i="1"/>
  <c r="O184" i="1"/>
  <c r="P173" i="1"/>
  <c r="O161" i="1"/>
  <c r="O151" i="1"/>
  <c r="O140" i="1"/>
  <c r="P124" i="1"/>
  <c r="P245" i="1"/>
  <c r="O235" i="1"/>
  <c r="O135" i="1"/>
  <c r="O251" i="1"/>
  <c r="O126" i="1"/>
  <c r="O219" i="1"/>
  <c r="O238" i="1"/>
  <c r="P242" i="1"/>
  <c r="P122" i="1"/>
  <c r="O223" i="1"/>
  <c r="M132" i="1"/>
  <c r="P255" i="1"/>
  <c r="P259" i="1"/>
  <c r="Q132" i="1"/>
  <c r="N132" i="1"/>
  <c r="O185" i="1"/>
  <c r="P174" i="1"/>
  <c r="P159" i="1"/>
  <c r="O183" i="1"/>
  <c r="O172" i="1"/>
  <c r="O186" i="1"/>
  <c r="O252" i="1"/>
  <c r="P123" i="1"/>
  <c r="P180" i="1"/>
  <c r="O193" i="1"/>
  <c r="P150" i="1"/>
  <c r="O164" i="1"/>
  <c r="O166" i="1"/>
  <c r="Q142" i="1"/>
  <c r="R255" i="1"/>
  <c r="N255" i="1"/>
  <c r="Q255" i="1"/>
  <c r="M255" i="1"/>
  <c r="N149" i="1"/>
  <c r="M131" i="1"/>
  <c r="N134" i="1"/>
  <c r="O229" i="1"/>
  <c r="P168" i="1"/>
  <c r="O154" i="1"/>
  <c r="O176" i="1"/>
  <c r="M129" i="1"/>
  <c r="P249" i="1"/>
  <c r="R134" i="1"/>
  <c r="R130" i="1"/>
  <c r="Q130" i="1"/>
  <c r="J239" i="1"/>
  <c r="Q239" i="1" s="1"/>
  <c r="J248" i="1"/>
  <c r="N248" i="1" s="1"/>
  <c r="R146" i="1"/>
  <c r="J234" i="1"/>
  <c r="R234" i="1" s="1"/>
  <c r="O230" i="1"/>
  <c r="P240" i="1"/>
  <c r="N242" i="1"/>
  <c r="O177" i="1"/>
  <c r="O227" i="1"/>
  <c r="O247" i="1"/>
  <c r="M148" i="1"/>
  <c r="J171" i="1"/>
  <c r="R171" i="1" s="1"/>
  <c r="J172" i="1"/>
  <c r="N172" i="1" s="1"/>
  <c r="J188" i="1"/>
  <c r="Q188" i="1" s="1"/>
  <c r="J258" i="1"/>
  <c r="N258" i="1" s="1"/>
  <c r="J235" i="1"/>
  <c r="M235" i="1" s="1"/>
  <c r="J233" i="1"/>
  <c r="R233" i="1" s="1"/>
  <c r="J247" i="1"/>
  <c r="R247" i="1" s="1"/>
  <c r="J229" i="1"/>
  <c r="R229" i="1" s="1"/>
  <c r="J243" i="1"/>
  <c r="R243" i="1" s="1"/>
  <c r="J241" i="1"/>
  <c r="R241" i="1" s="1"/>
  <c r="N129" i="1"/>
  <c r="R148" i="1"/>
  <c r="R129" i="1"/>
  <c r="M242" i="1"/>
  <c r="O224" i="1"/>
  <c r="O128" i="1"/>
  <c r="J173" i="1"/>
  <c r="R173" i="1" s="1"/>
  <c r="J174" i="1"/>
  <c r="R174" i="1" s="1"/>
  <c r="J189" i="1"/>
  <c r="M189" i="1" s="1"/>
  <c r="J259" i="1"/>
  <c r="M259" i="1" s="1"/>
  <c r="J256" i="1"/>
  <c r="R256" i="1" s="1"/>
  <c r="P140" i="1"/>
  <c r="J238" i="1"/>
  <c r="N238" i="1" s="1"/>
  <c r="O137" i="1"/>
  <c r="J236" i="1"/>
  <c r="R236" i="1" s="1"/>
  <c r="J249" i="1"/>
  <c r="R249" i="1" s="1"/>
  <c r="J231" i="1"/>
  <c r="N231" i="1" s="1"/>
  <c r="J237" i="1"/>
  <c r="M237" i="1" s="1"/>
  <c r="O261" i="1"/>
  <c r="Q242" i="1"/>
  <c r="J170" i="1"/>
  <c r="N170" i="1" s="1"/>
  <c r="P190" i="1"/>
  <c r="J245" i="1"/>
  <c r="R245" i="1" s="1"/>
  <c r="J230" i="1"/>
  <c r="R230" i="1" s="1"/>
  <c r="J244" i="1"/>
  <c r="Q244" i="1" s="1"/>
  <c r="R169" i="1"/>
  <c r="Q169" i="1"/>
  <c r="N169" i="1"/>
  <c r="M169" i="1"/>
  <c r="N195" i="1"/>
  <c r="O181" i="1"/>
  <c r="P162" i="1"/>
  <c r="J153" i="1"/>
  <c r="N153" i="1" s="1"/>
  <c r="J155" i="1"/>
  <c r="R155" i="1" s="1"/>
  <c r="J180" i="1"/>
  <c r="R180" i="1" s="1"/>
  <c r="O170" i="1"/>
  <c r="P138" i="1"/>
  <c r="O191" i="1"/>
  <c r="J181" i="1"/>
  <c r="Q181" i="1" s="1"/>
  <c r="J152" i="1"/>
  <c r="Q152" i="1" s="1"/>
  <c r="O155" i="1"/>
  <c r="O178" i="1"/>
  <c r="P195" i="1"/>
  <c r="J154" i="1"/>
  <c r="M154" i="1" s="1"/>
  <c r="P144" i="1"/>
  <c r="Q138" i="1"/>
  <c r="N138" i="1"/>
  <c r="Q260" i="1"/>
  <c r="M193" i="1"/>
  <c r="R195" i="1"/>
  <c r="R136" i="1"/>
  <c r="R142" i="1"/>
  <c r="M134" i="1"/>
  <c r="N131" i="1"/>
  <c r="N142" i="1"/>
  <c r="N137" i="1"/>
  <c r="Q195" i="1"/>
  <c r="I202" i="1"/>
  <c r="P202" i="1" s="1"/>
  <c r="I131" i="1"/>
  <c r="I210" i="1"/>
  <c r="P210" i="1" s="1"/>
  <c r="I206" i="1"/>
  <c r="P206" i="1" s="1"/>
  <c r="I215" i="1"/>
  <c r="I211" i="1"/>
  <c r="I207" i="1"/>
  <c r="I203" i="1"/>
  <c r="I200" i="1"/>
  <c r="I197" i="1"/>
  <c r="Q136" i="1"/>
  <c r="Q131" i="1"/>
  <c r="I217" i="1"/>
  <c r="I213" i="1"/>
  <c r="I209" i="1"/>
  <c r="I205" i="1"/>
  <c r="I198" i="1"/>
  <c r="I130" i="1"/>
  <c r="I216" i="1"/>
  <c r="P216" i="1" s="1"/>
  <c r="I212" i="1"/>
  <c r="O212" i="1" s="1"/>
  <c r="I208" i="1"/>
  <c r="I204" i="1"/>
  <c r="P204" i="1" s="1"/>
  <c r="I201" i="1"/>
  <c r="Q202" i="1"/>
  <c r="N262" i="1"/>
  <c r="M144" i="1"/>
  <c r="N144" i="1"/>
  <c r="M150" i="1"/>
  <c r="M149" i="1"/>
  <c r="O169" i="1"/>
  <c r="O187" i="1"/>
  <c r="O220" i="1"/>
  <c r="O246" i="1"/>
  <c r="O260" i="1"/>
  <c r="P134" i="1"/>
  <c r="P151" i="1"/>
  <c r="P243" i="1"/>
  <c r="J215" i="1"/>
  <c r="N215" i="1" s="1"/>
  <c r="I133" i="1"/>
  <c r="P133" i="1" s="1"/>
  <c r="M262" i="1"/>
  <c r="M201" i="1"/>
  <c r="Q150" i="1"/>
  <c r="O143" i="1"/>
  <c r="O158" i="1"/>
  <c r="O173" i="1"/>
  <c r="N150" i="1"/>
  <c r="P184" i="1"/>
  <c r="P194" i="1"/>
  <c r="Q262" i="1"/>
  <c r="Q149" i="1"/>
  <c r="R144" i="1"/>
  <c r="O165" i="1"/>
  <c r="O239" i="1"/>
  <c r="O256" i="1"/>
  <c r="P236" i="1"/>
  <c r="J200" i="1"/>
  <c r="Q200" i="1" s="1"/>
  <c r="O132" i="1"/>
  <c r="P132" i="1"/>
  <c r="Q199" i="1"/>
  <c r="R199" i="1"/>
  <c r="N199" i="1"/>
  <c r="M199" i="1"/>
  <c r="J208" i="1"/>
  <c r="M136" i="1"/>
  <c r="N209" i="1"/>
  <c r="M209" i="1"/>
  <c r="R201" i="1"/>
  <c r="M137" i="1"/>
  <c r="Q137" i="1"/>
  <c r="P156" i="1"/>
  <c r="J217" i="1"/>
  <c r="Q217" i="1" s="1"/>
  <c r="J207" i="1"/>
  <c r="J204" i="1"/>
  <c r="J206" i="1"/>
  <c r="N206" i="1" s="1"/>
  <c r="M138" i="1"/>
  <c r="Q201" i="1"/>
  <c r="N130" i="1"/>
  <c r="J205" i="1"/>
  <c r="J197" i="1"/>
  <c r="N197" i="1" s="1"/>
  <c r="J211" i="1"/>
  <c r="Q211" i="1" s="1"/>
  <c r="J212" i="1"/>
  <c r="N212" i="1" s="1"/>
  <c r="J214" i="1"/>
  <c r="N214" i="1" s="1"/>
  <c r="J210" i="1"/>
  <c r="R210" i="1" s="1"/>
  <c r="J216" i="1"/>
  <c r="M216" i="1" s="1"/>
  <c r="J198" i="1"/>
  <c r="Q209" i="1"/>
  <c r="Q146" i="1"/>
  <c r="M130" i="1"/>
  <c r="O121" i="1"/>
  <c r="J213" i="1"/>
  <c r="R213" i="1" s="1"/>
  <c r="J203" i="1"/>
  <c r="N193" i="1"/>
  <c r="Q193" i="1"/>
  <c r="P258" i="1"/>
  <c r="O258" i="1"/>
  <c r="P248" i="1"/>
  <c r="O248" i="1"/>
  <c r="O237" i="1"/>
  <c r="P237" i="1"/>
  <c r="O182" i="1"/>
  <c r="P182" i="1"/>
  <c r="O167" i="1"/>
  <c r="P167" i="1"/>
  <c r="P141" i="1"/>
  <c r="O141" i="1"/>
  <c r="P125" i="1"/>
  <c r="O125" i="1"/>
  <c r="R135" i="1"/>
  <c r="M135" i="1"/>
  <c r="N135" i="1"/>
  <c r="M187" i="1"/>
  <c r="O139" i="1"/>
  <c r="Q147" i="1"/>
  <c r="M147" i="1"/>
  <c r="R147" i="1"/>
  <c r="N147" i="1"/>
  <c r="Q145" i="1"/>
  <c r="N145" i="1"/>
  <c r="M145" i="1"/>
  <c r="R145" i="1"/>
  <c r="J183" i="1"/>
  <c r="J185" i="1"/>
  <c r="J184" i="1"/>
  <c r="J186" i="1"/>
  <c r="M252" i="1"/>
  <c r="R252" i="1"/>
  <c r="Q252" i="1"/>
  <c r="P262" i="1"/>
  <c r="O262" i="1"/>
  <c r="O241" i="1"/>
  <c r="P241" i="1"/>
  <c r="P231" i="1"/>
  <c r="O231" i="1"/>
  <c r="O199" i="1"/>
  <c r="P199" i="1"/>
  <c r="O188" i="1"/>
  <c r="P188" i="1"/>
  <c r="P179" i="1"/>
  <c r="O179" i="1"/>
  <c r="P171" i="1"/>
  <c r="O171" i="1"/>
  <c r="P149" i="1"/>
  <c r="O149" i="1"/>
  <c r="P129" i="1"/>
  <c r="O129" i="1"/>
  <c r="J177" i="1"/>
  <c r="J179" i="1"/>
  <c r="R143" i="1"/>
  <c r="M143" i="1"/>
  <c r="Q143" i="1"/>
  <c r="N143" i="1"/>
  <c r="R133" i="1"/>
  <c r="Q133" i="1"/>
  <c r="N133" i="1"/>
  <c r="P222" i="1"/>
  <c r="P250" i="1"/>
  <c r="N157" i="1"/>
  <c r="Q157" i="1"/>
  <c r="M157" i="1"/>
  <c r="R157" i="1"/>
  <c r="O192" i="1"/>
  <c r="J159" i="1"/>
  <c r="J160" i="1"/>
  <c r="J158" i="1"/>
  <c r="J156" i="1"/>
  <c r="O234" i="1"/>
  <c r="O218" i="1"/>
  <c r="P214" i="1"/>
  <c r="O214" i="1"/>
  <c r="P196" i="1"/>
  <c r="O196" i="1"/>
  <c r="O175" i="1"/>
  <c r="P163" i="1"/>
  <c r="O163" i="1"/>
  <c r="P153" i="1"/>
  <c r="O153" i="1"/>
  <c r="Q135" i="1"/>
  <c r="N252" i="1"/>
  <c r="O228" i="1"/>
  <c r="P136" i="1"/>
  <c r="J178" i="1"/>
  <c r="J191" i="1"/>
  <c r="J192" i="1"/>
  <c r="J166" i="1"/>
  <c r="J164" i="1"/>
  <c r="J167" i="1"/>
  <c r="J163" i="1"/>
  <c r="J168" i="1"/>
  <c r="J165" i="1"/>
  <c r="R165" i="1" s="1"/>
  <c r="M202" i="1"/>
  <c r="O232" i="1"/>
  <c r="P225" i="1"/>
  <c r="O225" i="1"/>
  <c r="P160" i="1"/>
  <c r="O160" i="1"/>
  <c r="P145" i="1"/>
  <c r="O145" i="1"/>
  <c r="R202" i="1"/>
  <c r="R260" i="1"/>
  <c r="M260" i="1"/>
  <c r="Q190" i="1" l="1"/>
  <c r="R190" i="1"/>
  <c r="R218" i="1"/>
  <c r="N187" i="1"/>
  <c r="R187" i="1"/>
  <c r="N161" i="1"/>
  <c r="N190" i="1"/>
  <c r="R161" i="1"/>
  <c r="Q151" i="1"/>
  <c r="N182" i="1"/>
  <c r="R140" i="1"/>
  <c r="N140" i="1"/>
  <c r="M182" i="1"/>
  <c r="Q218" i="1"/>
  <c r="M140" i="1"/>
  <c r="N151" i="1"/>
  <c r="R151" i="1"/>
  <c r="M253" i="1"/>
  <c r="Q161" i="1"/>
  <c r="Q182" i="1"/>
  <c r="N139" i="1"/>
  <c r="R253" i="1"/>
  <c r="N254" i="1"/>
  <c r="Q254" i="1"/>
  <c r="M254" i="1"/>
  <c r="R221" i="1"/>
  <c r="M221" i="1"/>
  <c r="M139" i="1"/>
  <c r="R139" i="1"/>
  <c r="M175" i="1"/>
  <c r="R175" i="1"/>
  <c r="M176" i="1"/>
  <c r="Q176" i="1"/>
  <c r="N176" i="1"/>
  <c r="N220" i="1"/>
  <c r="Q257" i="1"/>
  <c r="M224" i="1"/>
  <c r="N257" i="1"/>
  <c r="M257" i="1"/>
  <c r="Q224" i="1"/>
  <c r="M220" i="1"/>
  <c r="Q220" i="1"/>
  <c r="N224" i="1"/>
  <c r="N221" i="1"/>
  <c r="M219" i="1"/>
  <c r="Q219" i="1"/>
  <c r="N219" i="1"/>
  <c r="M261" i="1"/>
  <c r="M228" i="1"/>
  <c r="Q226" i="1"/>
  <c r="M251" i="1"/>
  <c r="Q251" i="1"/>
  <c r="N251" i="1"/>
  <c r="Q261" i="1"/>
  <c r="N261" i="1"/>
  <c r="M226" i="1"/>
  <c r="N226" i="1"/>
  <c r="N222" i="1"/>
  <c r="N125" i="1"/>
  <c r="Q225" i="1"/>
  <c r="Q222" i="1"/>
  <c r="M225" i="1"/>
  <c r="P254" i="1"/>
  <c r="N141" i="1"/>
  <c r="Q228" i="1"/>
  <c r="R227" i="1"/>
  <c r="Q162" i="1"/>
  <c r="R162" i="1"/>
  <c r="N162" i="1"/>
  <c r="Q141" i="1"/>
  <c r="N225" i="1"/>
  <c r="M141" i="1"/>
  <c r="N124" i="1"/>
  <c r="M124" i="1"/>
  <c r="P208" i="1"/>
  <c r="N175" i="1"/>
  <c r="N228" i="1"/>
  <c r="N253" i="1"/>
  <c r="N227" i="1"/>
  <c r="Q125" i="1"/>
  <c r="R125" i="1"/>
  <c r="R223" i="1"/>
  <c r="M223" i="1"/>
  <c r="M227" i="1"/>
  <c r="Q223" i="1"/>
  <c r="Q196" i="1"/>
  <c r="M222" i="1"/>
  <c r="N194" i="1"/>
  <c r="Q194" i="1"/>
  <c r="R196" i="1"/>
  <c r="R194" i="1"/>
  <c r="M121" i="1"/>
  <c r="M122" i="1"/>
  <c r="N122" i="1"/>
  <c r="R121" i="1"/>
  <c r="Q122" i="1"/>
  <c r="N121" i="1"/>
  <c r="N196" i="1"/>
  <c r="N127" i="1"/>
  <c r="Q123" i="1"/>
  <c r="Q128" i="1"/>
  <c r="M128" i="1"/>
  <c r="N123" i="1"/>
  <c r="R128" i="1"/>
  <c r="M126" i="1"/>
  <c r="R126" i="1"/>
  <c r="N250" i="1"/>
  <c r="M250" i="1"/>
  <c r="R124" i="1"/>
  <c r="N126" i="1"/>
  <c r="M127" i="1"/>
  <c r="Q232" i="1"/>
  <c r="R127" i="1"/>
  <c r="R232" i="1"/>
  <c r="R246" i="1"/>
  <c r="M232" i="1"/>
  <c r="N246" i="1"/>
  <c r="Q246" i="1"/>
  <c r="M123" i="1"/>
  <c r="Q240" i="1"/>
  <c r="M240" i="1"/>
  <c r="N240" i="1"/>
  <c r="R250" i="1"/>
  <c r="O202" i="1"/>
  <c r="Q233" i="1"/>
  <c r="O206" i="1"/>
  <c r="M229" i="1"/>
  <c r="R258" i="1"/>
  <c r="N188" i="1"/>
  <c r="N234" i="1"/>
  <c r="M188" i="1"/>
  <c r="M243" i="1"/>
  <c r="N189" i="1"/>
  <c r="M236" i="1"/>
  <c r="M171" i="1"/>
  <c r="N171" i="1"/>
  <c r="R188" i="1"/>
  <c r="N218" i="1"/>
  <c r="Q247" i="1"/>
  <c r="Q248" i="1"/>
  <c r="M206" i="1"/>
  <c r="Q245" i="1"/>
  <c r="N256" i="1"/>
  <c r="R181" i="1"/>
  <c r="N229" i="1"/>
  <c r="R217" i="1"/>
  <c r="M233" i="1"/>
  <c r="N152" i="1"/>
  <c r="Q258" i="1"/>
  <c r="M258" i="1"/>
  <c r="N243" i="1"/>
  <c r="N233" i="1"/>
  <c r="M170" i="1"/>
  <c r="M214" i="1"/>
  <c r="M238" i="1"/>
  <c r="R235" i="1"/>
  <c r="Q259" i="1"/>
  <c r="O208" i="1"/>
  <c r="Q235" i="1"/>
  <c r="Q238" i="1"/>
  <c r="Q241" i="1"/>
  <c r="N241" i="1"/>
  <c r="R237" i="1"/>
  <c r="R216" i="1"/>
  <c r="N235" i="1"/>
  <c r="N236" i="1"/>
  <c r="M234" i="1"/>
  <c r="R259" i="1"/>
  <c r="R238" i="1"/>
  <c r="Q236" i="1"/>
  <c r="Q234" i="1"/>
  <c r="N173" i="1"/>
  <c r="N180" i="1"/>
  <c r="Q214" i="1"/>
  <c r="Q249" i="1"/>
  <c r="M181" i="1"/>
  <c r="N249" i="1"/>
  <c r="M152" i="1"/>
  <c r="R152" i="1"/>
  <c r="M153" i="1"/>
  <c r="N210" i="1"/>
  <c r="M174" i="1"/>
  <c r="Q243" i="1"/>
  <c r="Q230" i="1"/>
  <c r="M215" i="1"/>
  <c r="M241" i="1"/>
  <c r="N259" i="1"/>
  <c r="O204" i="1"/>
  <c r="N230" i="1"/>
  <c r="M230" i="1"/>
  <c r="N174" i="1"/>
  <c r="Q174" i="1"/>
  <c r="Q213" i="1"/>
  <c r="M249" i="1"/>
  <c r="N200" i="1"/>
  <c r="M173" i="1"/>
  <c r="O210" i="1"/>
  <c r="N245" i="1"/>
  <c r="M245" i="1"/>
  <c r="M155" i="1"/>
  <c r="Q229" i="1"/>
  <c r="Q155" i="1"/>
  <c r="Q173" i="1"/>
  <c r="R239" i="1"/>
  <c r="R212" i="1"/>
  <c r="N247" i="1"/>
  <c r="M248" i="1"/>
  <c r="R189" i="1"/>
  <c r="Q231" i="1"/>
  <c r="N239" i="1"/>
  <c r="M239" i="1"/>
  <c r="M212" i="1"/>
  <c r="M247" i="1"/>
  <c r="R248" i="1"/>
  <c r="Q189" i="1"/>
  <c r="Q180" i="1"/>
  <c r="R244" i="1"/>
  <c r="M180" i="1"/>
  <c r="M244" i="1"/>
  <c r="Q212" i="1"/>
  <c r="N244" i="1"/>
  <c r="Q171" i="1"/>
  <c r="M256" i="1"/>
  <c r="Q256" i="1"/>
  <c r="Q237" i="1"/>
  <c r="N237" i="1"/>
  <c r="R172" i="1"/>
  <c r="Q172" i="1"/>
  <c r="M172" i="1"/>
  <c r="R231" i="1"/>
  <c r="M231" i="1"/>
  <c r="Q170" i="1"/>
  <c r="R170" i="1"/>
  <c r="N155" i="1"/>
  <c r="R153" i="1"/>
  <c r="O133" i="1"/>
  <c r="N154" i="1"/>
  <c r="R154" i="1"/>
  <c r="Q154" i="1"/>
  <c r="N181" i="1"/>
  <c r="Q153" i="1"/>
  <c r="M197" i="1"/>
  <c r="O216" i="1"/>
  <c r="R214" i="1"/>
  <c r="R211" i="1"/>
  <c r="P212" i="1"/>
  <c r="P131" i="1"/>
  <c r="O131" i="1"/>
  <c r="M210" i="1"/>
  <c r="M200" i="1"/>
  <c r="O201" i="1"/>
  <c r="P201" i="1"/>
  <c r="P217" i="1"/>
  <c r="O217" i="1"/>
  <c r="O200" i="1"/>
  <c r="P200" i="1"/>
  <c r="P215" i="1"/>
  <c r="O215" i="1"/>
  <c r="O205" i="1"/>
  <c r="P205" i="1"/>
  <c r="P203" i="1"/>
  <c r="O203" i="1"/>
  <c r="R200" i="1"/>
  <c r="Q206" i="1"/>
  <c r="Q210" i="1"/>
  <c r="O130" i="1"/>
  <c r="P130" i="1"/>
  <c r="P209" i="1"/>
  <c r="O209" i="1"/>
  <c r="O207" i="1"/>
  <c r="P207" i="1"/>
  <c r="R206" i="1"/>
  <c r="P198" i="1"/>
  <c r="O198" i="1"/>
  <c r="O213" i="1"/>
  <c r="P213" i="1"/>
  <c r="O197" i="1"/>
  <c r="P197" i="1"/>
  <c r="P211" i="1"/>
  <c r="O211" i="1"/>
  <c r="M217" i="1"/>
  <c r="N211" i="1"/>
  <c r="N213" i="1"/>
  <c r="R215" i="1"/>
  <c r="Q215" i="1"/>
  <c r="M211" i="1"/>
  <c r="N217" i="1"/>
  <c r="M213" i="1"/>
  <c r="Q197" i="1"/>
  <c r="R197" i="1"/>
  <c r="Q205" i="1"/>
  <c r="M205" i="1"/>
  <c r="N205" i="1"/>
  <c r="R205" i="1"/>
  <c r="R204" i="1"/>
  <c r="N204" i="1"/>
  <c r="Q204" i="1"/>
  <c r="M204" i="1"/>
  <c r="Q203" i="1"/>
  <c r="M203" i="1"/>
  <c r="N203" i="1"/>
  <c r="R203" i="1"/>
  <c r="R198" i="1"/>
  <c r="N198" i="1"/>
  <c r="Q198" i="1"/>
  <c r="M198" i="1"/>
  <c r="Q207" i="1"/>
  <c r="R207" i="1"/>
  <c r="N207" i="1"/>
  <c r="M207" i="1"/>
  <c r="D49" i="1"/>
  <c r="N216" i="1"/>
  <c r="Q216" i="1"/>
  <c r="R208" i="1"/>
  <c r="N208" i="1"/>
  <c r="Q208" i="1"/>
  <c r="M208" i="1"/>
  <c r="N165" i="1"/>
  <c r="D42" i="1"/>
  <c r="N192" i="1"/>
  <c r="Q192" i="1"/>
  <c r="R192" i="1"/>
  <c r="M192" i="1"/>
  <c r="D43" i="1"/>
  <c r="Q167" i="1"/>
  <c r="N167" i="1"/>
  <c r="M167" i="1"/>
  <c r="R167" i="1"/>
  <c r="R191" i="1"/>
  <c r="N191" i="1"/>
  <c r="Q191" i="1"/>
  <c r="M191" i="1"/>
  <c r="R160" i="1"/>
  <c r="Q160" i="1"/>
  <c r="M160" i="1"/>
  <c r="N160" i="1"/>
  <c r="R179" i="1"/>
  <c r="N179" i="1"/>
  <c r="M179" i="1"/>
  <c r="Q179" i="1"/>
  <c r="R185" i="1"/>
  <c r="N185" i="1"/>
  <c r="Q185" i="1"/>
  <c r="M185" i="1"/>
  <c r="Q158" i="1"/>
  <c r="R158" i="1"/>
  <c r="M158" i="1"/>
  <c r="N158" i="1"/>
  <c r="Q165" i="1"/>
  <c r="M165" i="1"/>
  <c r="R164" i="1"/>
  <c r="N164" i="1"/>
  <c r="M164" i="1"/>
  <c r="Q164" i="1"/>
  <c r="R159" i="1"/>
  <c r="Q159" i="1"/>
  <c r="M159" i="1"/>
  <c r="N159" i="1"/>
  <c r="R177" i="1"/>
  <c r="M177" i="1"/>
  <c r="N177" i="1"/>
  <c r="Q177" i="1"/>
  <c r="R186" i="1"/>
  <c r="M186" i="1"/>
  <c r="N186" i="1"/>
  <c r="Q186" i="1"/>
  <c r="R183" i="1"/>
  <c r="Q183" i="1"/>
  <c r="M183" i="1"/>
  <c r="N183" i="1"/>
  <c r="R168" i="1"/>
  <c r="N168" i="1"/>
  <c r="M168" i="1"/>
  <c r="Q168" i="1"/>
  <c r="R166" i="1"/>
  <c r="M166" i="1"/>
  <c r="Q166" i="1"/>
  <c r="N166" i="1"/>
  <c r="N178" i="1"/>
  <c r="Q178" i="1"/>
  <c r="R178" i="1"/>
  <c r="M178" i="1"/>
  <c r="M156" i="1"/>
  <c r="Q156" i="1"/>
  <c r="R156" i="1"/>
  <c r="N156" i="1"/>
  <c r="M184" i="1"/>
  <c r="Q184" i="1"/>
  <c r="R184" i="1"/>
  <c r="N184" i="1"/>
  <c r="Q163" i="1"/>
  <c r="M163" i="1"/>
  <c r="R163" i="1"/>
  <c r="N163" i="1"/>
  <c r="D57" i="1" l="1"/>
  <c r="D60" i="1"/>
  <c r="D63" i="1"/>
  <c r="D65" i="1" l="1"/>
</calcChain>
</file>

<file path=xl/sharedStrings.xml><?xml version="1.0" encoding="utf-8"?>
<sst xmlns="http://schemas.openxmlformats.org/spreadsheetml/2006/main" count="367" uniqueCount="320">
  <si>
    <t>Instructions</t>
  </si>
  <si>
    <t xml:space="preserve">Calculate the cost of various contract proposals by specifying new values for the proposals in </t>
  </si>
  <si>
    <t>Note that wage changes can be estimated in two ways: i) entering values for the percent and/or</t>
  </si>
  <si>
    <t>cents changes in the Costs section (these are across the board changes) or ii) by directly</t>
  </si>
  <si>
    <t>re-load the spreadsheet.</t>
  </si>
  <si>
    <t>Assumptions</t>
  </si>
  <si>
    <t>Reference Date:</t>
  </si>
  <si>
    <t>Mandated Benefits Costs (%)</t>
  </si>
  <si>
    <t>Costs</t>
  </si>
  <si>
    <t>Proposal</t>
  </si>
  <si>
    <t>Amount</t>
  </si>
  <si>
    <t>Wage Change (percent)</t>
  </si>
  <si>
    <t>Wage Change (cents)</t>
  </si>
  <si>
    <t>Wage Cost</t>
  </si>
  <si>
    <t>Avg. Hrly. Earnings</t>
  </si>
  <si>
    <t>Lump Sum Payment</t>
  </si>
  <si>
    <t>Cost</t>
  </si>
  <si>
    <t>New Overtime Premium (%)</t>
  </si>
  <si>
    <t>(existing is 150%)</t>
  </si>
  <si>
    <t>Additional Benefits</t>
  </si>
  <si>
    <t>Contribution (cents)</t>
  </si>
  <si>
    <t>Contribution (percent)</t>
  </si>
  <si>
    <t>Vacation Schedule (below)</t>
  </si>
  <si>
    <t>Additional Holidays/Sick Days (days)</t>
  </si>
  <si>
    <t>Total Additional Proposed Costs:</t>
  </si>
  <si>
    <t>Wage Schedule</t>
  </si>
  <si>
    <t>Job</t>
  </si>
  <si>
    <t>Existing</t>
  </si>
  <si>
    <t>Proposed</t>
  </si>
  <si>
    <t>Class</t>
  </si>
  <si>
    <t>Title</t>
  </si>
  <si>
    <t>Wage</t>
  </si>
  <si>
    <t>Banquet Set-up</t>
  </si>
  <si>
    <t>Door Attendant</t>
  </si>
  <si>
    <t>Bell Captain</t>
  </si>
  <si>
    <t>Bellstand</t>
  </si>
  <si>
    <t>Service Bartender</t>
  </si>
  <si>
    <t>Bartender</t>
  </si>
  <si>
    <t>Bar Assistant</t>
  </si>
  <si>
    <t>Cocktail Waitperson</t>
  </si>
  <si>
    <t>Skilled Cook</t>
  </si>
  <si>
    <t>Cook</t>
  </si>
  <si>
    <t>Baker</t>
  </si>
  <si>
    <t>Utility Cook</t>
  </si>
  <si>
    <t>Counter Fry Combination</t>
  </si>
  <si>
    <t>Head Pantry</t>
  </si>
  <si>
    <t>Pantry</t>
  </si>
  <si>
    <t>Dishwasher</t>
  </si>
  <si>
    <t>Runner</t>
  </si>
  <si>
    <t>Host/Hostess</t>
  </si>
  <si>
    <t>Cashier</t>
  </si>
  <si>
    <t>Ala Carte Waitperson</t>
  </si>
  <si>
    <t>Busperson</t>
  </si>
  <si>
    <t>Housekeeping</t>
  </si>
  <si>
    <t>Storeroom Clerk</t>
  </si>
  <si>
    <t>Storeroom Helper</t>
  </si>
  <si>
    <t>Linen Room</t>
  </si>
  <si>
    <t>Linen Garmet Repair</t>
  </si>
  <si>
    <t xml:space="preserve">Note: Different wage schedules can be costed by directly entering proposed wages in column D, </t>
  </si>
  <si>
    <t>Vacation Schedule</t>
  </si>
  <si>
    <t>Years</t>
  </si>
  <si>
    <t>Vacation</t>
  </si>
  <si>
    <t>of</t>
  </si>
  <si>
    <t>Days</t>
  </si>
  <si>
    <t>Service</t>
  </si>
  <si>
    <t>Current</t>
  </si>
  <si>
    <t>Proposed Wages</t>
  </si>
  <si>
    <t>Current Wages</t>
  </si>
  <si>
    <t>Old</t>
  </si>
  <si>
    <t>New</t>
  </si>
  <si>
    <t>Benefits</t>
  </si>
  <si>
    <t>Seniority Roster</t>
  </si>
  <si>
    <t>Seniority</t>
  </si>
  <si>
    <t>Holiday</t>
  </si>
  <si>
    <t>(percent)</t>
  </si>
  <si>
    <t>Employee</t>
  </si>
  <si>
    <t>Job Class</t>
  </si>
  <si>
    <t>(Years)</t>
  </si>
  <si>
    <t>(Months)</t>
  </si>
  <si>
    <t>QZP</t>
  </si>
  <si>
    <t>WXO</t>
  </si>
  <si>
    <t>ECI</t>
  </si>
  <si>
    <t>RVU</t>
  </si>
  <si>
    <t>UMR</t>
  </si>
  <si>
    <t>OLW</t>
  </si>
  <si>
    <t>PLQ</t>
  </si>
  <si>
    <t>AZQ</t>
  </si>
  <si>
    <t>SXW</t>
  </si>
  <si>
    <t>DCE</t>
  </si>
  <si>
    <t>FVR</t>
  </si>
  <si>
    <t>GBT</t>
  </si>
  <si>
    <t>JMU</t>
  </si>
  <si>
    <t>KLO</t>
  </si>
  <si>
    <t>IPL</t>
  </si>
  <si>
    <t>ADW</t>
  </si>
  <si>
    <t>DGR</t>
  </si>
  <si>
    <t>JLI</t>
  </si>
  <si>
    <t>KHO</t>
  </si>
  <si>
    <t>OUK</t>
  </si>
  <si>
    <t>UTH</t>
  </si>
  <si>
    <t>YRG</t>
  </si>
  <si>
    <t>JFX</t>
  </si>
  <si>
    <t>SUR</t>
  </si>
  <si>
    <t>OPY</t>
  </si>
  <si>
    <t>TGE</t>
  </si>
  <si>
    <t>UTR</t>
  </si>
  <si>
    <t>UJI</t>
  </si>
  <si>
    <t>ARN</t>
  </si>
  <si>
    <t>STA</t>
  </si>
  <si>
    <t>TEF</t>
  </si>
  <si>
    <t>RWD</t>
  </si>
  <si>
    <t>EQS</t>
  </si>
  <si>
    <t>ZCS</t>
  </si>
  <si>
    <t>CBG</t>
  </si>
  <si>
    <t>VNH</t>
  </si>
  <si>
    <t>BMJ</t>
  </si>
  <si>
    <t>MGD</t>
  </si>
  <si>
    <t>AFD</t>
  </si>
  <si>
    <t>GJT</t>
  </si>
  <si>
    <t>KDU</t>
  </si>
  <si>
    <t>ELV</t>
  </si>
  <si>
    <t>UYS</t>
  </si>
  <si>
    <t>ZHG</t>
  </si>
  <si>
    <t>DGT</t>
  </si>
  <si>
    <t>TWR</t>
  </si>
  <si>
    <t>IFY</t>
  </si>
  <si>
    <t>LAY</t>
  </si>
  <si>
    <t>GIE</t>
  </si>
  <si>
    <t>BKD</t>
  </si>
  <si>
    <t>PFR</t>
  </si>
  <si>
    <t>XUG</t>
  </si>
  <si>
    <t>JWG</t>
  </si>
  <si>
    <t>MSF</t>
  </si>
  <si>
    <t>TEM</t>
  </si>
  <si>
    <t>EUT</t>
  </si>
  <si>
    <t>KTS</t>
  </si>
  <si>
    <t>MTY</t>
  </si>
  <si>
    <t>CBT</t>
  </si>
  <si>
    <t>ETG</t>
  </si>
  <si>
    <t>ERH</t>
  </si>
  <si>
    <t>KTU</t>
  </si>
  <si>
    <t>SMT</t>
  </si>
  <si>
    <t>IDT</t>
  </si>
  <si>
    <t>MTD</t>
  </si>
  <si>
    <t>JRD</t>
  </si>
  <si>
    <t>TFJ</t>
  </si>
  <si>
    <t>MCA</t>
  </si>
  <si>
    <t>WYM</t>
  </si>
  <si>
    <t>IZH</t>
  </si>
  <si>
    <t>XUR</t>
  </si>
  <si>
    <t>LDF</t>
  </si>
  <si>
    <t>MEA</t>
  </si>
  <si>
    <t>GUK</t>
  </si>
  <si>
    <t>BRK</t>
  </si>
  <si>
    <t>SCJ</t>
  </si>
  <si>
    <t>JRX</t>
  </si>
  <si>
    <t>JXV</t>
  </si>
  <si>
    <t>LSO</t>
  </si>
  <si>
    <t>ORI</t>
  </si>
  <si>
    <t>EUC</t>
  </si>
  <si>
    <t>HGA</t>
  </si>
  <si>
    <t>WOA</t>
  </si>
  <si>
    <t>AOU</t>
  </si>
  <si>
    <t>HOW</t>
  </si>
  <si>
    <t>TWY</t>
  </si>
  <si>
    <t>OHW</t>
  </si>
  <si>
    <t>TAD</t>
  </si>
  <si>
    <t>GYT</t>
  </si>
  <si>
    <t>WIT</t>
  </si>
  <si>
    <t>HEY</t>
  </si>
  <si>
    <t>DUM</t>
  </si>
  <si>
    <t>ERN</t>
  </si>
  <si>
    <t>CTR</t>
  </si>
  <si>
    <t>NPV</t>
  </si>
  <si>
    <t>PVW</t>
  </si>
  <si>
    <t>MOY</t>
  </si>
  <si>
    <t>OBN</t>
  </si>
  <si>
    <t>NBE</t>
  </si>
  <si>
    <t>FEP</t>
  </si>
  <si>
    <t>BAR</t>
  </si>
  <si>
    <t>EUV</t>
  </si>
  <si>
    <t>SRU</t>
  </si>
  <si>
    <t>UWH</t>
  </si>
  <si>
    <t>LUE</t>
  </si>
  <si>
    <t>PUI</t>
  </si>
  <si>
    <t>SGR</t>
  </si>
  <si>
    <t>EUI</t>
  </si>
  <si>
    <t>MUY</t>
  </si>
  <si>
    <t>GHK</t>
  </si>
  <si>
    <t>GUO</t>
  </si>
  <si>
    <t>LHD</t>
  </si>
  <si>
    <t>SHT</t>
  </si>
  <si>
    <t>SKG</t>
  </si>
  <si>
    <t>KDJ</t>
  </si>
  <si>
    <t>LGI</t>
  </si>
  <si>
    <t>YUF</t>
  </si>
  <si>
    <t>RTU</t>
  </si>
  <si>
    <t>WCT</t>
  </si>
  <si>
    <t>TOI</t>
  </si>
  <si>
    <t>DES</t>
  </si>
  <si>
    <t>BAN</t>
  </si>
  <si>
    <t>PRI</t>
  </si>
  <si>
    <t>ALE</t>
  </si>
  <si>
    <t>EIY</t>
  </si>
  <si>
    <t>COM</t>
  </si>
  <si>
    <t>PAH</t>
  </si>
  <si>
    <t>KRE</t>
  </si>
  <si>
    <t>JSR</t>
  </si>
  <si>
    <t>JSE</t>
  </si>
  <si>
    <t>KSI</t>
  </si>
  <si>
    <t>ODT</t>
  </si>
  <si>
    <t>LFH</t>
  </si>
  <si>
    <t>GYU</t>
  </si>
  <si>
    <t>TYS</t>
  </si>
  <si>
    <t>SMR</t>
  </si>
  <si>
    <t>MSI</t>
  </si>
  <si>
    <t>XYR</t>
  </si>
  <si>
    <t>SOR</t>
  </si>
  <si>
    <t>LKG</t>
  </si>
  <si>
    <t>SUT</t>
  </si>
  <si>
    <t>The Zinnia and Service Workers Local H-56</t>
  </si>
  <si>
    <t>Employees</t>
  </si>
  <si>
    <t>months after the start of the new contract</t>
  </si>
  <si>
    <t>Contract Costing Spreadsheet</t>
  </si>
  <si>
    <t>Minimum wage classification</t>
  </si>
  <si>
    <t>Note</t>
  </si>
  <si>
    <t>Average Hours Per Day</t>
  </si>
  <si>
    <t>per employee (only used for cost of vacation &amp; holiday replacement)</t>
  </si>
  <si>
    <t>Annual Overtime Hours</t>
  </si>
  <si>
    <t>per employee per year, on average across all employees</t>
  </si>
  <si>
    <t>per employee, including vacation</t>
  </si>
  <si>
    <t>Annual Weeks Worked</t>
  </si>
  <si>
    <t>Regular Weekly Hours Worked</t>
  </si>
  <si>
    <t>per employee, on average (excludes overtime)</t>
  </si>
  <si>
    <t>Note on Minimum Wage Occupations</t>
  </si>
  <si>
    <t>Note on Costing Multi-year Contracts</t>
  </si>
  <si>
    <t>(see note above)</t>
  </si>
  <si>
    <t xml:space="preserve">who typically have some overtime. When accounting for the fact that only 50% of the bargaining </t>
  </si>
  <si>
    <t>bargaining unit.</t>
  </si>
  <si>
    <t>New (Future) Minimum Wage Change</t>
  </si>
  <si>
    <t>So for example, if the minimum wage is increasing by $1.00, enter $1.00 in cell C34, not the new</t>
  </si>
  <si>
    <t>accrued</t>
  </si>
  <si>
    <t>or seniority</t>
  </si>
  <si>
    <t>adjusted reference date. The difference between K and L, then, is new days of vacation accrued from advancing the reference date (plus</t>
  </si>
  <si>
    <t>any additional vacation days added to the vacation schedule). That is, L can change because of a new vacation schedule and/or more</t>
  </si>
  <si>
    <t>earned vacation days due to higher seniority due to advancing the reference date. The vacation cost is then N-M.</t>
  </si>
  <si>
    <t>To make this workable, vacation component of wage increase is deleted from the spreadsheet. So columns O &amp; P are no longer used.</t>
  </si>
  <si>
    <t>Essentially assuming that workers on vacation are not replaced. Could have added this into line 42 but harder to then see where this</t>
  </si>
  <si>
    <t>cost comes from (e.g., if someone tries a back of the envelope-type estimation).</t>
  </si>
  <si>
    <t>Update notes (2022): changed col K to derive from G rather than H. This fixes baseline vacation costs at reference date = 0 rather than at an</t>
  </si>
  <si>
    <t>but this deletes the percent/cent wage change formula.  To restore these formulas, re-open an</t>
  </si>
  <si>
    <t>unchanged version of the spreadsheet.</t>
  </si>
  <si>
    <t>This is probably a pretty good estimate of the total costs over the life of a multi-year contract.</t>
  </si>
  <si>
    <t xml:space="preserve">To cost multi-year proposals, use this spreadsheet to calculate each year separately, and then add up each year's total cost. </t>
  </si>
  <si>
    <t xml:space="preserve">If you are interested in delving into more details and fine-tuning multi-year cost calculations, think about what might be different </t>
  </si>
  <si>
    <t xml:space="preserve">in years 2, 3, etc., and how you can account for these differences. One difference is wage compounding. That is, wages in later </t>
  </si>
  <si>
    <t>years will be higher if there are wage increases in earlier years, so subsequent wage increases might generate even greater costs.</t>
  </si>
  <si>
    <t>This only affects wage increases denominated in percentage terms (not dollars and cents). As an example, to cost a 2nd year</t>
  </si>
  <si>
    <t>wage increase of 4% after a 1st year increase of 3%, the 2nd year increase should account for the fact that wages will already</t>
  </si>
  <si>
    <t xml:space="preserve">higher. This can be done by treating the 4% increase as a 4*(1+0.03)=4.12% increase in line 40. Again, this only affects proposals </t>
  </si>
  <si>
    <t>denominated in percentage terms (not dollars and cents), and the impact is likely to be small.</t>
  </si>
  <si>
    <t xml:space="preserve">You can change the reference date in line 27 to estimate this impact, but note that this assumes no turnover. Actual costs </t>
  </si>
  <si>
    <t>Another difference is that the workers will have an additional year of seniority, and thus might be entitled to more vacation.</t>
  </si>
  <si>
    <t>will not be as large if workers with numerous vacation days quit and are replaced by new workers who start off with fewer vacation days.</t>
  </si>
  <si>
    <t>Five job classes are tipped occupations and are therefore paid relative to the minumum wage. This costing spreadsheet</t>
  </si>
  <si>
    <t>assumes that bargaining unit wage increases (lines 40 &amp; 41) do not apply to these jobs. To estimate the cost of</t>
  </si>
  <si>
    <t>wage increases for these job classes, either indicate the magnitude of the minimum wage change in line 34 (not the new</t>
  </si>
  <si>
    <t xml:space="preserve">value, but the change), or directly change the proposed wage for each desired job class in the Wage Schedule section </t>
  </si>
  <si>
    <t>value of the minimum wage (e.g., do not enter $15.00).</t>
  </si>
  <si>
    <t>Minimum Wage at Time of Financials</t>
  </si>
  <si>
    <t xml:space="preserve">new wage rates deletes the percent/cent wage change formulas. To restore these formulas, </t>
  </si>
  <si>
    <t>entering new wage rates for each job class in the Wage Schedule section. Directly entering</t>
  </si>
  <si>
    <t>the Wage Change (percent) value from 0 to 3. The assumptions can be changed to analyze</t>
  </si>
  <si>
    <t>the Costs section below. For example, to calculate the cost of a 3% wage increase, change</t>
  </si>
  <si>
    <t>how costs differ with varying assumptions. All cells in blue can be changed.</t>
  </si>
  <si>
    <t>found further down in the spreadsheet. The hotel might be bound by a state or city minimum wage that is higher than the</t>
  </si>
  <si>
    <t>the federal minimum wage, and there might be scheduled future increases. The default value in line 33 is the minimum</t>
  </si>
  <si>
    <t>wage rate that was in effect when the most recent financial statements were compiled.</t>
  </si>
  <si>
    <t>The negotiations backgound specifies an average of five overtime hours per week among workers</t>
  </si>
  <si>
    <t>unit typically works overtime and converting to an annual basis assuming 50 weeks per year, this</t>
  </si>
  <si>
    <r>
      <t xml:space="preserve">translates to this default assumption of 125 </t>
    </r>
    <r>
      <rPr>
        <u/>
        <sz val="10"/>
        <rFont val="Arial"/>
        <family val="2"/>
      </rPr>
      <t>annual</t>
    </r>
    <r>
      <rPr>
        <sz val="10"/>
        <rFont val="Arial"/>
        <family val="2"/>
      </rPr>
      <t xml:space="preserve"> overtime hours averaged across the entire</t>
    </r>
  </si>
  <si>
    <t>Minimum wage + $2.00</t>
  </si>
  <si>
    <t>OPE</t>
  </si>
  <si>
    <t xml:space="preserve">© John W. Budd, 2026 </t>
  </si>
  <si>
    <t>Minnesota Paid Leave and Payroll Tax Costing</t>
  </si>
  <si>
    <t>The Minnesota Paid Leave program is a statutory benefits program financed by a payroll tax</t>
  </si>
  <si>
    <t xml:space="preserve">(like unemployment insurance). Benefits are paid to eligible workers by the state, not by the </t>
  </si>
  <si>
    <t>hotel. The payroll tax is 0.88% of wages paid, and section 17.3 of the contract indicates that</t>
  </si>
  <si>
    <t>In cell C28 in the costing spreadsheet, the 14.44 percent mandated benefits cost is the payroll</t>
  </si>
  <si>
    <t>tax for The Zinnia. 0.44 is for paid leave and the remainder is for unemployment insurance,</t>
  </si>
  <si>
    <t>workers' comp, social security, and Medicare.</t>
  </si>
  <si>
    <t>If The Zinnia and Local H-56 agree to increase the share of the Minnesota Paid Leave</t>
  </si>
  <si>
    <t xml:space="preserve">mandated benefits cost in cell C28 will be 14.88 instead of 14.44. </t>
  </si>
  <si>
    <t>However, putting 14.88 in cell C28 doesn't provide an estimate of this change in The</t>
  </si>
  <si>
    <t>Zinnia's expenses. The figure in cell C28 is used to give a more realistic cost estimate</t>
  </si>
  <si>
    <t>this will be split 50-50 between the hotel and workers. So each pays 0.44%.</t>
  </si>
  <si>
    <t>suppose the parties agree that The Zinnia will pay the full premium (0.88%). Then the</t>
  </si>
  <si>
    <t xml:space="preserve">premium (payroll tax) paid by The Zinnia in order to remove this deduction from the workers' </t>
  </si>
  <si>
    <t>paychecks, then the mandated benefits cost for The Zinnia would increase. For example,</t>
  </si>
  <si>
    <t>For example, unemployment insurance typically only replaces 40% of one's pay, on average.</t>
  </si>
  <si>
    <t>The Minnesota Paid Leave program is similar. Benefits are calculated based on the state</t>
  </si>
  <si>
    <t>average for weekly pay. Workers eligible for paid leave pay then receive:</t>
  </si>
  <si>
    <t>* For weekly wages between $0 and half of the state average, workers are paid 90% of their typical pay</t>
  </si>
  <si>
    <t>* For weekly wages between half of the state average and the state average, workers are paid 66% of their typical pay</t>
  </si>
  <si>
    <t>* For weekly wages above the state average, workers are paid 55% of their typical pay</t>
  </si>
  <si>
    <t>This is a cumulative calculation (e.g., 90% of the first X dollars up to the state average, 66% on the next X dollars, etc.)</t>
  </si>
  <si>
    <t>The Zinnia and Local H-56 could agree in their negotiations to supplement these benefits amounts. Any additional</t>
  </si>
  <si>
    <t>benefit amounts would need to estimated as additional costs for The Zinnia just like other (non-mandated) benefits.</t>
  </si>
  <si>
    <t>and the most anyone can receive is the state average. That is, the benefit amount is capped at the state average.</t>
  </si>
  <si>
    <r>
      <rPr>
        <b/>
        <sz val="11"/>
        <rFont val="Arial"/>
        <family val="2"/>
      </rPr>
      <t xml:space="preserve">Note on benefit amounts: </t>
    </r>
    <r>
      <rPr>
        <sz val="11"/>
        <rFont val="Arial"/>
        <family val="2"/>
      </rPr>
      <t xml:space="preserve">statutory benefits typically don't provide 100% of a workers' lost pay. </t>
    </r>
  </si>
  <si>
    <t xml:space="preserve">to changes in wages (because payroll taxes should be accounted for in any wage increases). </t>
  </si>
  <si>
    <t>You should still update C28 for this reason, but also separately estimate the new cost paid on existing wages:</t>
  </si>
  <si>
    <t xml:space="preserve">To estimate the actual additional costs from changing The Zinnia's share of the paid leave premium, </t>
  </si>
  <si>
    <t>treat this as a percentage increase in other benefits contributions.</t>
  </si>
  <si>
    <t xml:space="preserve">That is, put the amount of the ADDITIONAL premium being covered by the hotel in cell C56. </t>
  </si>
  <si>
    <t>For example, if The Zinnia's accepts responsibility for another 0.2%, put "0.2" in cell C56.</t>
  </si>
  <si>
    <t>This yields an additional $10,200 in payroll taxes for The Zinnia each year (and puts a total of</t>
  </si>
  <si>
    <t>$10,200 back into the workers' paychecks, in the aggregate).</t>
  </si>
  <si>
    <t>See the "Paid Leave Notes" tab of this workbook for how to cost changes in The Zinnia's</t>
  </si>
  <si>
    <t xml:space="preserve">Minnesota Paid Leave premium.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</si>
</sst>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."/>
    <numFmt numFmtId="165" formatCode="&quot;$&quot;#."/>
    <numFmt numFmtId="166" formatCode="General_)"/>
    <numFmt numFmtId="167" formatCode="0.00_)"/>
    <numFmt numFmtId="168" formatCode="&quot;$&quot;#,##0.00"/>
  </numFmts>
  <fonts count="16" x14ac:knownFonts="1">
    <font>
      <sz val="10"/>
      <name val="Courier"/>
    </font>
    <font>
      <sz val="10"/>
      <name val="Arial"/>
      <family val="2"/>
    </font>
    <font>
      <sz val="10"/>
      <color indexed="8"/>
      <name val="Courier"/>
      <family val="3"/>
    </font>
    <font>
      <sz val="1"/>
      <color indexed="8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24"/>
      <color indexed="10"/>
      <name val="Times New Roman"/>
      <family val="1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10"/>
      <color theme="0" tint="-0.3499862666707357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166" fontId="0" fillId="0" borderId="0"/>
    <xf numFmtId="164" fontId="3" fillId="0" borderId="0">
      <protection locked="0"/>
    </xf>
    <xf numFmtId="165" fontId="3" fillId="0" borderId="0">
      <protection locked="0"/>
    </xf>
  </cellStyleXfs>
  <cellXfs count="58">
    <xf numFmtId="166" fontId="0" fillId="0" borderId="0" xfId="0"/>
    <xf numFmtId="166" fontId="2" fillId="0" borderId="0" xfId="0" applyNumberFormat="1" applyFont="1" applyFill="1" applyAlignment="1" applyProtection="1">
      <alignment horizontal="center"/>
    </xf>
    <xf numFmtId="167" fontId="0" fillId="0" borderId="0" xfId="0" applyNumberFormat="1" applyProtection="1"/>
    <xf numFmtId="166" fontId="4" fillId="0" borderId="0" xfId="0" applyFont="1" applyAlignment="1" applyProtection="1">
      <alignment horizontal="left"/>
    </xf>
    <xf numFmtId="166" fontId="4" fillId="0" borderId="0" xfId="0" applyFont="1"/>
    <xf numFmtId="166" fontId="5" fillId="0" borderId="0" xfId="0" applyNumberFormat="1" applyFont="1" applyFill="1" applyAlignment="1" applyProtection="1">
      <alignment horizontal="center"/>
    </xf>
    <xf numFmtId="166" fontId="4" fillId="0" borderId="0" xfId="0" applyNumberFormat="1" applyFont="1" applyAlignment="1" applyProtection="1">
      <alignment horizontal="left"/>
    </xf>
    <xf numFmtId="167" fontId="4" fillId="0" borderId="0" xfId="0" applyNumberFormat="1" applyFont="1" applyProtection="1"/>
    <xf numFmtId="166" fontId="4" fillId="0" borderId="0" xfId="0" applyNumberFormat="1" applyFont="1" applyProtection="1"/>
    <xf numFmtId="166" fontId="4" fillId="0" borderId="0" xfId="0" applyFont="1" applyAlignment="1" applyProtection="1">
      <alignment horizontal="right"/>
    </xf>
    <xf numFmtId="166" fontId="4" fillId="0" borderId="0" xfId="0" applyFont="1" applyProtection="1"/>
    <xf numFmtId="166" fontId="6" fillId="0" borderId="0" xfId="0" applyNumberFormat="1" applyFont="1" applyFill="1" applyAlignment="1" applyProtection="1"/>
    <xf numFmtId="166" fontId="8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4" fillId="0" borderId="0" xfId="0" applyFont="1" applyAlignment="1" applyProtection="1">
      <alignment horizontal="center"/>
    </xf>
    <xf numFmtId="167" fontId="4" fillId="0" borderId="0" xfId="0" applyNumberFormat="1" applyFont="1" applyAlignment="1" applyProtection="1">
      <alignment horizontal="center"/>
    </xf>
    <xf numFmtId="166" fontId="4" fillId="0" borderId="0" xfId="0" applyFont="1" applyAlignment="1">
      <alignment horizontal="center"/>
    </xf>
    <xf numFmtId="166" fontId="4" fillId="0" borderId="0" xfId="0" applyNumberFormat="1" applyFont="1" applyFill="1" applyAlignment="1" applyProtection="1">
      <alignment horizontal="left"/>
    </xf>
    <xf numFmtId="166" fontId="4" fillId="0" borderId="0" xfId="0" applyNumberFormat="1" applyFont="1" applyFill="1" applyAlignment="1" applyProtection="1">
      <alignment horizontal="right"/>
    </xf>
    <xf numFmtId="167" fontId="4" fillId="0" borderId="0" xfId="0" applyNumberFormat="1" applyFont="1" applyFill="1" applyAlignment="1" applyProtection="1">
      <alignment horizontal="right"/>
    </xf>
    <xf numFmtId="166" fontId="8" fillId="0" borderId="0" xfId="0" applyFont="1"/>
    <xf numFmtId="166" fontId="4" fillId="0" borderId="0" xfId="0" applyNumberFormat="1" applyFont="1" applyFill="1" applyAlignment="1" applyProtection="1">
      <alignment horizontal="center"/>
    </xf>
    <xf numFmtId="167" fontId="4" fillId="0" borderId="0" xfId="0" applyNumberFormat="1" applyFont="1" applyFill="1" applyAlignment="1" applyProtection="1">
      <alignment horizontal="center"/>
    </xf>
    <xf numFmtId="166" fontId="9" fillId="0" borderId="0" xfId="0" applyNumberFormat="1" applyFont="1" applyFill="1" applyAlignment="1" applyProtection="1"/>
    <xf numFmtId="166" fontId="10" fillId="0" borderId="0" xfId="0" applyNumberFormat="1" applyFont="1" applyFill="1" applyAlignment="1" applyProtection="1"/>
    <xf numFmtId="166" fontId="11" fillId="0" borderId="0" xfId="0" applyNumberFormat="1" applyFont="1" applyProtection="1"/>
    <xf numFmtId="167" fontId="11" fillId="0" borderId="0" xfId="0" applyNumberFormat="1" applyFont="1" applyFill="1" applyAlignment="1" applyProtection="1">
      <alignment horizontal="center"/>
    </xf>
    <xf numFmtId="166" fontId="1" fillId="0" borderId="0" xfId="0" applyFont="1" applyAlignment="1" applyProtection="1">
      <alignment horizontal="left"/>
    </xf>
    <xf numFmtId="167" fontId="11" fillId="0" borderId="0" xfId="0" applyNumberFormat="1" applyFont="1" applyProtection="1">
      <protection locked="0"/>
    </xf>
    <xf numFmtId="166" fontId="11" fillId="0" borderId="0" xfId="0" applyNumberFormat="1" applyFont="1" applyProtection="1">
      <protection locked="0"/>
    </xf>
    <xf numFmtId="166" fontId="11" fillId="0" borderId="0" xfId="0" applyNumberFormat="1" applyFont="1" applyFill="1" applyAlignment="1" applyProtection="1">
      <alignment horizontal="right"/>
      <protection locked="0"/>
    </xf>
    <xf numFmtId="167" fontId="11" fillId="0" borderId="0" xfId="0" applyNumberFormat="1" applyFont="1" applyFill="1" applyAlignment="1" applyProtection="1">
      <alignment horizontal="center"/>
      <protection locked="0"/>
    </xf>
    <xf numFmtId="166" fontId="11" fillId="0" borderId="0" xfId="0" applyNumberFormat="1" applyFont="1" applyFill="1" applyAlignment="1" applyProtection="1">
      <alignment horizontal="center"/>
      <protection locked="0"/>
    </xf>
    <xf numFmtId="168" fontId="7" fillId="0" borderId="0" xfId="0" applyNumberFormat="1" applyFont="1" applyFill="1" applyAlignment="1" applyProtection="1">
      <alignment horizontal="right"/>
    </xf>
    <xf numFmtId="168" fontId="8" fillId="0" borderId="0" xfId="0" applyNumberFormat="1" applyFont="1" applyFill="1" applyAlignment="1" applyProtection="1">
      <alignment horizontal="right"/>
    </xf>
    <xf numFmtId="1" fontId="4" fillId="0" borderId="0" xfId="0" applyNumberFormat="1" applyFont="1" applyAlignment="1" applyProtection="1">
      <alignment horizontal="center"/>
    </xf>
    <xf numFmtId="168" fontId="11" fillId="0" borderId="0" xfId="0" applyNumberFormat="1" applyFont="1" applyProtection="1">
      <protection locked="0"/>
    </xf>
    <xf numFmtId="2" fontId="0" fillId="0" borderId="0" xfId="0" applyNumberFormat="1"/>
    <xf numFmtId="166" fontId="1" fillId="0" borderId="0" xfId="0" applyNumberFormat="1" applyFont="1" applyAlignment="1" applyProtection="1">
      <alignment horizontal="left"/>
    </xf>
    <xf numFmtId="166" fontId="1" fillId="0" borderId="0" xfId="0" applyNumberFormat="1" applyFont="1" applyFill="1" applyAlignment="1" applyProtection="1">
      <alignment horizontal="left"/>
    </xf>
    <xf numFmtId="166" fontId="1" fillId="0" borderId="0" xfId="0" applyFont="1"/>
    <xf numFmtId="2" fontId="4" fillId="0" borderId="0" xfId="0" applyNumberFormat="1" applyFont="1" applyAlignment="1">
      <alignment horizontal="center"/>
    </xf>
    <xf numFmtId="2" fontId="1" fillId="0" borderId="0" xfId="0" applyNumberFormat="1" applyFont="1" applyFill="1" applyAlignment="1" applyProtection="1">
      <alignment horizontal="center"/>
    </xf>
    <xf numFmtId="166" fontId="1" fillId="0" borderId="0" xfId="0" applyFont="1" applyAlignment="1" applyProtection="1">
      <alignment horizontal="center"/>
    </xf>
    <xf numFmtId="166" fontId="13" fillId="0" borderId="0" xfId="0" applyNumberFormat="1" applyFont="1" applyAlignment="1" applyProtection="1">
      <alignment horizontal="left"/>
    </xf>
    <xf numFmtId="166" fontId="13" fillId="0" borderId="0" xfId="0" applyFont="1"/>
    <xf numFmtId="166" fontId="13" fillId="0" borderId="0" xfId="0" applyNumberFormat="1" applyFont="1" applyAlignment="1" applyProtection="1">
      <alignment horizontal="center"/>
    </xf>
    <xf numFmtId="166" fontId="13" fillId="0" borderId="0" xfId="0" applyFont="1" applyAlignment="1" applyProtection="1">
      <alignment horizontal="center"/>
    </xf>
    <xf numFmtId="166" fontId="13" fillId="0" borderId="0" xfId="0" applyFont="1" applyAlignment="1" applyProtection="1">
      <alignment horizontal="right"/>
    </xf>
    <xf numFmtId="166" fontId="13" fillId="0" borderId="0" xfId="0" applyNumberFormat="1" applyFont="1" applyFill="1" applyAlignment="1" applyProtection="1">
      <alignment horizontal="center"/>
    </xf>
    <xf numFmtId="167" fontId="13" fillId="0" borderId="0" xfId="0" applyNumberFormat="1" applyFont="1" applyProtection="1"/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center"/>
    </xf>
    <xf numFmtId="166" fontId="1" fillId="0" borderId="0" xfId="0" applyNumberFormat="1" applyFont="1" applyFill="1" applyAlignment="1" applyProtection="1">
      <alignment horizontal="left" vertical="distributed"/>
    </xf>
    <xf numFmtId="166" fontId="0" fillId="0" borderId="0" xfId="0" applyAlignment="1">
      <alignment horizontal="left" vertical="distributed"/>
    </xf>
    <xf numFmtId="166" fontId="14" fillId="0" borderId="0" xfId="0" applyFont="1"/>
    <xf numFmtId="166" fontId="15" fillId="0" borderId="0" xfId="0" applyFont="1"/>
    <xf numFmtId="166" fontId="14" fillId="2" borderId="0" xfId="0" applyFont="1" applyFill="1"/>
  </cellXfs>
  <cellStyles count="3">
    <cellStyle name="Comma0" xfId="1"/>
    <cellStyle name="Currency0" xfId="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31</xdr:row>
      <xdr:rowOff>95250</xdr:rowOff>
    </xdr:from>
    <xdr:to>
      <xdr:col>20</xdr:col>
      <xdr:colOff>514350</xdr:colOff>
      <xdr:row>31</xdr:row>
      <xdr:rowOff>95250</xdr:rowOff>
    </xdr:to>
    <xdr:cxnSp macro="">
      <xdr:nvCxnSpPr>
        <xdr:cNvPr id="3" name="Straight Arrow Connector 2"/>
        <xdr:cNvCxnSpPr/>
      </xdr:nvCxnSpPr>
      <xdr:spPr>
        <a:xfrm>
          <a:off x="6229350" y="5457825"/>
          <a:ext cx="971550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</xdr:colOff>
      <xdr:row>19</xdr:row>
      <xdr:rowOff>123825</xdr:rowOff>
    </xdr:from>
    <xdr:to>
      <xdr:col>20</xdr:col>
      <xdr:colOff>600075</xdr:colOff>
      <xdr:row>20</xdr:row>
      <xdr:rowOff>57150</xdr:rowOff>
    </xdr:to>
    <xdr:cxnSp macro="">
      <xdr:nvCxnSpPr>
        <xdr:cNvPr id="4" name="Straight Arrow Connector 3"/>
        <xdr:cNvCxnSpPr/>
      </xdr:nvCxnSpPr>
      <xdr:spPr>
        <a:xfrm>
          <a:off x="6715125" y="3505200"/>
          <a:ext cx="571500" cy="952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76200</xdr:rowOff>
    </xdr:from>
    <xdr:to>
      <xdr:col>20</xdr:col>
      <xdr:colOff>600075</xdr:colOff>
      <xdr:row>27</xdr:row>
      <xdr:rowOff>76200</xdr:rowOff>
    </xdr:to>
    <xdr:cxnSp macro="">
      <xdr:nvCxnSpPr>
        <xdr:cNvPr id="5" name="Straight Arrow Connector 4"/>
        <xdr:cNvCxnSpPr/>
      </xdr:nvCxnSpPr>
      <xdr:spPr>
        <a:xfrm>
          <a:off x="2952750" y="4791075"/>
          <a:ext cx="4333875" cy="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autoPageBreaks="0"/>
  </sheetPr>
  <dimension ref="A1:IU273"/>
  <sheetViews>
    <sheetView tabSelected="1" zoomScaleNormal="100" workbookViewId="0"/>
  </sheetViews>
  <sheetFormatPr defaultColWidth="8.625" defaultRowHeight="12" x14ac:dyDescent="0.15"/>
  <cols>
    <col min="1" max="1" width="8.875" customWidth="1"/>
    <col min="2" max="2" width="19.625" customWidth="1"/>
    <col min="3" max="3" width="10.25" customWidth="1"/>
    <col min="4" max="4" width="14.25" customWidth="1"/>
    <col min="5" max="5" width="7.625" customWidth="1"/>
    <col min="6" max="6" width="9.875" customWidth="1"/>
    <col min="7" max="7" width="9.625" hidden="1" customWidth="1"/>
    <col min="8" max="13" width="8.625" hidden="1" customWidth="1"/>
    <col min="14" max="14" width="9.625" hidden="1" customWidth="1"/>
    <col min="15" max="15" width="8.625" hidden="1" customWidth="1"/>
    <col min="16" max="16" width="9" hidden="1" customWidth="1"/>
    <col min="17" max="18" width="8.625" hidden="1" customWidth="1"/>
  </cols>
  <sheetData>
    <row r="1" spans="1:34" ht="30.75" x14ac:dyDescent="0.45">
      <c r="A1" s="11" t="s">
        <v>220</v>
      </c>
    </row>
    <row r="2" spans="1:34" ht="12.75" customHeight="1" x14ac:dyDescent="0.2">
      <c r="A2" s="3" t="s">
        <v>223</v>
      </c>
      <c r="B2" s="4"/>
      <c r="C2" s="4"/>
      <c r="D2" s="4"/>
    </row>
    <row r="3" spans="1:34" ht="12.75" x14ac:dyDescent="0.2">
      <c r="A3" s="27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4" ht="12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34" ht="12.75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34" ht="15.75" x14ac:dyDescent="0.25">
      <c r="A6" s="23" t="s">
        <v>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V6" s="23" t="s">
        <v>235</v>
      </c>
    </row>
    <row r="7" spans="1:34" ht="12.75" x14ac:dyDescent="0.2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V7" s="27" t="s">
        <v>253</v>
      </c>
      <c r="AH7" s="27"/>
    </row>
    <row r="8" spans="1:34" ht="12.75" x14ac:dyDescent="0.2">
      <c r="A8" s="40" t="s">
        <v>273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V8" s="27" t="s">
        <v>252</v>
      </c>
      <c r="AH8" s="27"/>
    </row>
    <row r="9" spans="1:34" ht="12.75" x14ac:dyDescent="0.2">
      <c r="A9" s="27" t="s">
        <v>272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V9" s="27" t="s">
        <v>254</v>
      </c>
    </row>
    <row r="10" spans="1:34" ht="12.75" x14ac:dyDescent="0.2">
      <c r="A10" s="27" t="s">
        <v>274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V10" s="27" t="s">
        <v>255</v>
      </c>
    </row>
    <row r="11" spans="1:34" ht="12.75" x14ac:dyDescent="0.2">
      <c r="A11" s="8" t="s">
        <v>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V11" s="27" t="s">
        <v>256</v>
      </c>
    </row>
    <row r="12" spans="1:34" ht="12.75" x14ac:dyDescent="0.2">
      <c r="A12" s="8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V12" s="27" t="s">
        <v>257</v>
      </c>
      <c r="AH12" s="27"/>
    </row>
    <row r="13" spans="1:34" ht="12.75" x14ac:dyDescent="0.2">
      <c r="A13" s="51" t="s">
        <v>271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V13" s="27" t="s">
        <v>258</v>
      </c>
      <c r="AH13" s="27"/>
    </row>
    <row r="14" spans="1:34" ht="12.75" x14ac:dyDescent="0.2">
      <c r="A14" s="51" t="s">
        <v>270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V14" s="27" t="s">
        <v>259</v>
      </c>
      <c r="AH14" s="27"/>
    </row>
    <row r="15" spans="1:34" ht="12.75" x14ac:dyDescent="0.2">
      <c r="A15" s="4" t="s">
        <v>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V15" s="27" t="s">
        <v>260</v>
      </c>
      <c r="AH15" s="27"/>
    </row>
    <row r="16" spans="1:34" ht="12.75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V16" s="27" t="s">
        <v>262</v>
      </c>
      <c r="AH16" s="27"/>
    </row>
    <row r="17" spans="1:34" ht="15.75" x14ac:dyDescent="0.25">
      <c r="A17" s="23" t="s">
        <v>234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V17" s="27" t="s">
        <v>261</v>
      </c>
      <c r="AH17" s="27"/>
    </row>
    <row r="18" spans="1:34" ht="12.75" x14ac:dyDescent="0.2">
      <c r="A18" s="27" t="s">
        <v>264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V18" s="27" t="s">
        <v>263</v>
      </c>
      <c r="AH18" s="27"/>
    </row>
    <row r="19" spans="1:34" ht="12.75" x14ac:dyDescent="0.2">
      <c r="A19" s="27" t="s">
        <v>265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34" ht="12.75" x14ac:dyDescent="0.2">
      <c r="A20" s="27" t="s">
        <v>266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34" ht="12.75" x14ac:dyDescent="0.2">
      <c r="A21" s="27" t="s">
        <v>267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V21" s="40" t="s">
        <v>240</v>
      </c>
    </row>
    <row r="22" spans="1:34" ht="12.75" x14ac:dyDescent="0.2">
      <c r="A22" s="27" t="s">
        <v>275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V22" s="40" t="s">
        <v>268</v>
      </c>
    </row>
    <row r="23" spans="1:34" ht="12.75" x14ac:dyDescent="0.2">
      <c r="A23" s="27" t="s">
        <v>276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V23" s="40"/>
    </row>
    <row r="24" spans="1:34" ht="12.75" x14ac:dyDescent="0.2">
      <c r="A24" s="27" t="s">
        <v>277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V24" s="40"/>
    </row>
    <row r="25" spans="1:34" ht="12.75" x14ac:dyDescent="0.2">
      <c r="A25" s="2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V25" s="40"/>
    </row>
    <row r="26" spans="1:34" ht="15.75" x14ac:dyDescent="0.25">
      <c r="A26" s="23" t="s">
        <v>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V26" s="27"/>
    </row>
    <row r="27" spans="1:34" ht="12.75" x14ac:dyDescent="0.2">
      <c r="A27" s="3" t="s">
        <v>6</v>
      </c>
      <c r="B27" s="4"/>
      <c r="C27" s="29">
        <v>0</v>
      </c>
      <c r="D27" s="17" t="s">
        <v>222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V27" s="27"/>
    </row>
    <row r="28" spans="1:34" ht="12.75" x14ac:dyDescent="0.2">
      <c r="A28" s="6" t="s">
        <v>7</v>
      </c>
      <c r="B28" s="4"/>
      <c r="C28" s="28">
        <v>14.44</v>
      </c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V28" s="27" t="s">
        <v>318</v>
      </c>
    </row>
    <row r="29" spans="1:34" ht="12.75" x14ac:dyDescent="0.2">
      <c r="A29" s="38" t="s">
        <v>232</v>
      </c>
      <c r="B29" s="4"/>
      <c r="C29" s="29">
        <v>35</v>
      </c>
      <c r="D29" s="39" t="s">
        <v>233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V29" s="27" t="s">
        <v>319</v>
      </c>
    </row>
    <row r="30" spans="1:34" ht="12.75" x14ac:dyDescent="0.2">
      <c r="A30" s="38" t="s">
        <v>231</v>
      </c>
      <c r="B30" s="4"/>
      <c r="C30" s="29">
        <v>52</v>
      </c>
      <c r="D30" s="39" t="s">
        <v>230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V30" s="40"/>
      <c r="W30" s="40"/>
      <c r="X30" s="40"/>
    </row>
    <row r="31" spans="1:34" ht="12.75" x14ac:dyDescent="0.2">
      <c r="A31" s="38" t="s">
        <v>226</v>
      </c>
      <c r="B31" s="4"/>
      <c r="C31" s="29">
        <v>8</v>
      </c>
      <c r="D31" s="39" t="s">
        <v>227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V31" s="40"/>
      <c r="W31" s="40"/>
      <c r="X31" s="40"/>
    </row>
    <row r="32" spans="1:34" ht="12.75" x14ac:dyDescent="0.2">
      <c r="A32" s="38" t="s">
        <v>228</v>
      </c>
      <c r="B32" s="4"/>
      <c r="C32" s="29">
        <v>125</v>
      </c>
      <c r="D32" s="39" t="s">
        <v>229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V32" s="40" t="s">
        <v>278</v>
      </c>
      <c r="W32" s="40"/>
      <c r="X32" s="40"/>
    </row>
    <row r="33" spans="1:24" ht="12.75" x14ac:dyDescent="0.2">
      <c r="A33" s="38" t="s">
        <v>269</v>
      </c>
      <c r="B33" s="4"/>
      <c r="C33" s="36">
        <v>15</v>
      </c>
      <c r="D33" s="53" t="s">
        <v>236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V33" s="40" t="s">
        <v>237</v>
      </c>
      <c r="W33" s="40"/>
      <c r="X33" s="40"/>
    </row>
    <row r="34" spans="1:24" ht="12.75" x14ac:dyDescent="0.2">
      <c r="A34" s="38" t="s">
        <v>239</v>
      </c>
      <c r="B34" s="4"/>
      <c r="C34" s="36">
        <v>0</v>
      </c>
      <c r="D34" s="5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V34" s="40" t="s">
        <v>279</v>
      </c>
      <c r="W34" s="40"/>
      <c r="X34" s="40"/>
    </row>
    <row r="35" spans="1:24" ht="12.75" x14ac:dyDescent="0.2">
      <c r="A35" s="6" t="s">
        <v>221</v>
      </c>
      <c r="B35" s="4"/>
      <c r="C35" s="29">
        <v>142</v>
      </c>
      <c r="D35" s="1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V35" s="40" t="s">
        <v>280</v>
      </c>
      <c r="W35" s="40"/>
      <c r="X35" s="40"/>
    </row>
    <row r="36" spans="1:24" ht="12.75" x14ac:dyDescent="0.2">
      <c r="A36" s="6"/>
      <c r="B36" s="4"/>
      <c r="C36" s="25"/>
      <c r="D36" s="1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V36" s="27" t="s">
        <v>238</v>
      </c>
      <c r="W36" s="40"/>
      <c r="X36" s="40"/>
    </row>
    <row r="37" spans="1:24" ht="12.75" x14ac:dyDescent="0.2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W37" s="40"/>
      <c r="X37" s="40"/>
    </row>
    <row r="38" spans="1:24" ht="15.75" x14ac:dyDescent="0.25">
      <c r="A38" s="23" t="s">
        <v>8</v>
      </c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V38" s="27"/>
      <c r="W38" s="40"/>
      <c r="X38" s="40"/>
    </row>
    <row r="39" spans="1:24" ht="12.75" x14ac:dyDescent="0.2">
      <c r="A39" s="3" t="s">
        <v>9</v>
      </c>
      <c r="B39" s="4"/>
      <c r="C39" s="4"/>
      <c r="D39" s="18" t="s">
        <v>10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V39" s="27"/>
      <c r="W39" s="40"/>
      <c r="X39" s="40"/>
    </row>
    <row r="40" spans="1:24" ht="12.75" x14ac:dyDescent="0.2">
      <c r="A40" s="4"/>
      <c r="B40" s="3" t="s">
        <v>11</v>
      </c>
      <c r="C40" s="4"/>
      <c r="D40" s="30"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V40" s="27"/>
      <c r="W40" s="40"/>
      <c r="X40" s="40"/>
    </row>
    <row r="41" spans="1:24" ht="12.75" x14ac:dyDescent="0.2">
      <c r="A41" s="4"/>
      <c r="B41" s="3" t="s">
        <v>12</v>
      </c>
      <c r="C41" s="4"/>
      <c r="D41" s="30">
        <v>0</v>
      </c>
      <c r="E41" s="8"/>
      <c r="F41" s="8"/>
      <c r="G41" s="4"/>
      <c r="H41" s="4"/>
      <c r="I41" s="4"/>
      <c r="J41" s="4"/>
      <c r="K41" s="4"/>
      <c r="L41" s="4"/>
      <c r="M41" s="4"/>
      <c r="N41" s="4"/>
      <c r="O41" s="4"/>
      <c r="V41" s="27"/>
      <c r="W41" s="40"/>
      <c r="X41" s="40"/>
    </row>
    <row r="42" spans="1:24" ht="12.75" x14ac:dyDescent="0.2">
      <c r="A42" s="4"/>
      <c r="B42" s="12" t="s">
        <v>13</v>
      </c>
      <c r="C42" s="4"/>
      <c r="D42" s="34">
        <f>(((($C$29*$C$30)+($C$32*$D$48/100))*(1+$C$28/100))*(SUM($J$121:$J$262)-SUM($I$121:$I$262)))</f>
        <v>0</v>
      </c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V42" s="27"/>
      <c r="W42" s="40"/>
      <c r="X42" s="40"/>
    </row>
    <row r="43" spans="1:24" ht="12.75" x14ac:dyDescent="0.2">
      <c r="A43" s="8"/>
      <c r="B43" s="6" t="s">
        <v>14</v>
      </c>
      <c r="C43" s="8"/>
      <c r="D43" s="19">
        <f>SUM($J$121:$J$262)/$C$35</f>
        <v>18.542957746478884</v>
      </c>
      <c r="E43" s="8"/>
      <c r="F43" s="8"/>
      <c r="G43" s="4"/>
      <c r="H43" s="4"/>
      <c r="I43" s="4"/>
      <c r="J43" s="4"/>
      <c r="K43" s="4"/>
      <c r="L43" s="4"/>
      <c r="M43" s="4"/>
      <c r="N43" s="4"/>
      <c r="O43" s="4"/>
    </row>
    <row r="44" spans="1:24" ht="12.75" x14ac:dyDescent="0.2">
      <c r="A44" s="3" t="s">
        <v>9</v>
      </c>
      <c r="B44" s="4"/>
      <c r="C44" s="4"/>
      <c r="D44" s="18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24" ht="12.75" x14ac:dyDescent="0.2">
      <c r="A45" s="4"/>
      <c r="B45" s="6" t="s">
        <v>15</v>
      </c>
      <c r="C45" s="8"/>
      <c r="D45" s="30"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24" ht="12.75" x14ac:dyDescent="0.2">
      <c r="A46" s="4"/>
      <c r="B46" s="12" t="s">
        <v>16</v>
      </c>
      <c r="C46" s="4"/>
      <c r="D46" s="34">
        <f>$C$35*$D$45</f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24" ht="12.75" x14ac:dyDescent="0.2">
      <c r="A47" s="3" t="s">
        <v>9</v>
      </c>
      <c r="B47" s="4"/>
      <c r="C47" s="4"/>
      <c r="D47" s="18"/>
      <c r="E47" s="8"/>
      <c r="F47" s="8"/>
      <c r="G47" s="4"/>
      <c r="H47" s="4"/>
      <c r="I47" s="4"/>
      <c r="J47" s="4"/>
      <c r="K47" s="4"/>
      <c r="L47" s="4"/>
      <c r="M47" s="4"/>
      <c r="N47" s="4"/>
      <c r="O47" s="4"/>
    </row>
    <row r="48" spans="1:24" ht="12.75" x14ac:dyDescent="0.2">
      <c r="A48" s="4"/>
      <c r="B48" s="6" t="s">
        <v>17</v>
      </c>
      <c r="C48" s="8"/>
      <c r="D48" s="30">
        <v>150</v>
      </c>
      <c r="E48" s="6" t="s">
        <v>18</v>
      </c>
      <c r="F48" s="8"/>
      <c r="G48" s="4"/>
      <c r="H48" s="4"/>
      <c r="I48" s="4"/>
      <c r="J48" s="4"/>
      <c r="K48" s="4"/>
      <c r="L48" s="4"/>
      <c r="M48" s="4"/>
      <c r="N48" s="4"/>
      <c r="O48" s="4"/>
    </row>
    <row r="49" spans="1:15" ht="12.75" x14ac:dyDescent="0.2">
      <c r="A49" s="4"/>
      <c r="B49" s="12" t="s">
        <v>16</v>
      </c>
      <c r="C49" s="4"/>
      <c r="D49" s="34">
        <f>(1+$C$28/100)*$C$32*(($D$48/100)-1.5)*SUM($J$121:$J$262)</f>
        <v>0</v>
      </c>
      <c r="E49" s="8"/>
      <c r="F49" s="8"/>
      <c r="G49" s="4"/>
      <c r="H49" s="4"/>
      <c r="I49" s="4"/>
      <c r="J49" s="4"/>
      <c r="K49" s="4"/>
      <c r="L49" s="4"/>
      <c r="M49" s="4"/>
      <c r="N49" s="4"/>
      <c r="O49" s="4"/>
    </row>
    <row r="50" spans="1:15" ht="12.75" x14ac:dyDescent="0.2">
      <c r="A50" s="3" t="s">
        <v>9</v>
      </c>
      <c r="B50" s="4"/>
      <c r="C50" s="4"/>
      <c r="D50" s="18"/>
      <c r="E50" s="8"/>
      <c r="F50" s="8"/>
      <c r="G50" s="4"/>
      <c r="H50" s="4"/>
      <c r="I50" s="4"/>
      <c r="J50" s="4"/>
      <c r="K50" s="4"/>
      <c r="L50" s="4"/>
      <c r="M50" s="4"/>
      <c r="N50" s="4"/>
      <c r="O50" s="4"/>
    </row>
    <row r="51" spans="1:15" ht="12.75" x14ac:dyDescent="0.2">
      <c r="A51" s="8"/>
      <c r="B51" s="6" t="s">
        <v>19</v>
      </c>
      <c r="C51" s="8"/>
      <c r="D51" s="18"/>
      <c r="E51" s="8"/>
      <c r="F51" s="8"/>
      <c r="G51" s="4"/>
      <c r="H51" s="4"/>
      <c r="I51" s="4"/>
      <c r="J51" s="4"/>
      <c r="K51" s="4"/>
      <c r="L51" s="4"/>
      <c r="M51" s="4"/>
      <c r="N51" s="4"/>
      <c r="O51" s="4"/>
    </row>
    <row r="52" spans="1:15" ht="12.75" x14ac:dyDescent="0.2">
      <c r="A52" s="4"/>
      <c r="B52" s="3" t="s">
        <v>20</v>
      </c>
      <c r="C52" s="4"/>
      <c r="D52" s="30">
        <v>0</v>
      </c>
      <c r="E52" s="8"/>
      <c r="F52" s="8"/>
      <c r="G52" s="4"/>
      <c r="H52" s="4"/>
      <c r="I52" s="4"/>
      <c r="J52" s="4"/>
      <c r="K52" s="4"/>
      <c r="L52" s="4"/>
      <c r="M52" s="4"/>
      <c r="N52" s="4"/>
      <c r="O52" s="4"/>
    </row>
    <row r="53" spans="1:15" ht="12.75" x14ac:dyDescent="0.2">
      <c r="A53" s="4"/>
      <c r="B53" s="12" t="s">
        <v>16</v>
      </c>
      <c r="C53" s="4"/>
      <c r="D53" s="34">
        <f>$C$35*($D$52/100)*(($C$29*$C$30)+$C$32)</f>
        <v>0</v>
      </c>
      <c r="E53" s="8"/>
      <c r="F53" s="8"/>
      <c r="G53" s="4"/>
      <c r="H53" s="4"/>
      <c r="I53" s="4"/>
      <c r="J53" s="4"/>
      <c r="K53" s="4"/>
      <c r="L53" s="4"/>
      <c r="M53" s="4"/>
      <c r="N53" s="4"/>
      <c r="O53" s="4"/>
    </row>
    <row r="54" spans="1:15" ht="12.75" x14ac:dyDescent="0.2">
      <c r="A54" s="3" t="s">
        <v>9</v>
      </c>
      <c r="B54" s="4"/>
      <c r="C54" s="4"/>
      <c r="D54" s="1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2.75" x14ac:dyDescent="0.2">
      <c r="A55" s="8"/>
      <c r="B55" s="6" t="s">
        <v>19</v>
      </c>
      <c r="C55" s="8"/>
      <c r="D55" s="18"/>
      <c r="E55" s="8"/>
      <c r="F55" s="8"/>
      <c r="G55" s="4"/>
      <c r="H55" s="4"/>
      <c r="I55" s="4"/>
      <c r="J55" s="4"/>
      <c r="K55" s="4"/>
      <c r="L55" s="4"/>
      <c r="M55" s="4"/>
      <c r="N55" s="4"/>
      <c r="O55" s="4"/>
    </row>
    <row r="56" spans="1:15" ht="12.75" x14ac:dyDescent="0.2">
      <c r="A56" s="4"/>
      <c r="B56" s="3" t="s">
        <v>21</v>
      </c>
      <c r="C56" s="4"/>
      <c r="D56" s="30">
        <v>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2.75" x14ac:dyDescent="0.2">
      <c r="A57" s="4"/>
      <c r="B57" s="12" t="s">
        <v>16</v>
      </c>
      <c r="C57" s="4"/>
      <c r="D57" s="34">
        <f>SUM($R$121:$R$262)</f>
        <v>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2.75" x14ac:dyDescent="0.2">
      <c r="A58" s="3" t="s">
        <v>9</v>
      </c>
      <c r="B58" s="4"/>
      <c r="C58" s="4"/>
      <c r="D58" s="18"/>
      <c r="E58" s="8"/>
      <c r="F58" s="8"/>
      <c r="G58" s="4"/>
      <c r="H58" s="4"/>
      <c r="I58" s="4"/>
      <c r="J58" s="4"/>
      <c r="K58" s="4"/>
      <c r="L58" s="4"/>
      <c r="M58" s="4"/>
      <c r="N58" s="4"/>
      <c r="O58" s="4"/>
    </row>
    <row r="59" spans="1:15" ht="12.75" customHeight="1" x14ac:dyDescent="0.2">
      <c r="A59" s="8"/>
      <c r="B59" s="6" t="s">
        <v>22</v>
      </c>
      <c r="C59" s="8"/>
      <c r="D59" s="18"/>
      <c r="E59" s="8"/>
      <c r="F59" s="8"/>
      <c r="G59" s="4"/>
      <c r="H59" s="4"/>
      <c r="I59" s="4"/>
      <c r="J59" s="4"/>
      <c r="K59" s="4"/>
      <c r="L59" s="4"/>
      <c r="M59" s="4"/>
      <c r="N59" s="4"/>
      <c r="O59" s="4"/>
    </row>
    <row r="60" spans="1:15" ht="12.75" x14ac:dyDescent="0.2">
      <c r="A60" s="4"/>
      <c r="B60" s="12" t="s">
        <v>16</v>
      </c>
      <c r="C60" s="4"/>
      <c r="D60" s="34">
        <f>SUM($N$121:$N$262)-SUM($M$121:$M$262)</f>
        <v>0</v>
      </c>
      <c r="E60" s="20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2.75" x14ac:dyDescent="0.2">
      <c r="A61" s="3" t="s">
        <v>9</v>
      </c>
      <c r="B61" s="4"/>
      <c r="C61" s="4"/>
      <c r="D61" s="18"/>
      <c r="E61" s="8"/>
      <c r="F61" s="8"/>
      <c r="G61" s="4"/>
      <c r="H61" s="4"/>
      <c r="I61" s="4"/>
      <c r="J61" s="4"/>
      <c r="K61" s="4"/>
      <c r="L61" s="4"/>
      <c r="M61" s="4"/>
      <c r="N61" s="4"/>
      <c r="O61" s="4"/>
    </row>
    <row r="62" spans="1:15" ht="12.75" x14ac:dyDescent="0.2">
      <c r="A62" s="8"/>
      <c r="B62" s="6" t="s">
        <v>23</v>
      </c>
      <c r="C62" s="8"/>
      <c r="D62" s="30">
        <v>0</v>
      </c>
      <c r="E62" s="8"/>
      <c r="F62" s="8"/>
      <c r="G62" s="4"/>
      <c r="H62" s="4"/>
      <c r="I62" s="4"/>
      <c r="J62" s="4"/>
      <c r="K62" s="4"/>
      <c r="L62" s="4"/>
      <c r="M62" s="4"/>
      <c r="N62" s="4"/>
      <c r="O62" s="4"/>
    </row>
    <row r="63" spans="1:15" ht="12.75" x14ac:dyDescent="0.2">
      <c r="A63" s="4"/>
      <c r="B63" s="12" t="s">
        <v>16</v>
      </c>
      <c r="C63" s="4"/>
      <c r="D63" s="34">
        <f>SUM($Q$121:$Q$262)</f>
        <v>0</v>
      </c>
      <c r="E63" s="8"/>
      <c r="F63" s="8"/>
      <c r="G63" s="4"/>
      <c r="H63" s="4"/>
      <c r="I63" s="4"/>
      <c r="J63" s="4"/>
      <c r="K63" s="4"/>
      <c r="L63" s="4"/>
      <c r="M63" s="4"/>
      <c r="N63" s="4"/>
      <c r="O63" s="4"/>
    </row>
    <row r="64" spans="1:15" ht="12.75" x14ac:dyDescent="0.2">
      <c r="A64" s="8"/>
      <c r="B64" s="8"/>
      <c r="C64" s="8"/>
      <c r="D64" s="18"/>
      <c r="E64" s="8"/>
      <c r="F64" s="8"/>
      <c r="G64" s="4"/>
      <c r="H64" s="4"/>
      <c r="I64" s="4"/>
      <c r="J64" s="4"/>
      <c r="K64" s="4"/>
      <c r="L64" s="4"/>
      <c r="M64" s="4"/>
      <c r="N64" s="4"/>
      <c r="O64" s="4"/>
    </row>
    <row r="65" spans="1:21" ht="15.75" x14ac:dyDescent="0.25">
      <c r="A65" s="23" t="s">
        <v>24</v>
      </c>
      <c r="B65" s="8"/>
      <c r="C65" s="8"/>
      <c r="D65" s="33">
        <f>$D$42+$D$46+$D$49+$D$53+$D$57+$D$60+$D$63</f>
        <v>0</v>
      </c>
      <c r="E65" s="8"/>
      <c r="F65" s="8"/>
      <c r="G65" s="4"/>
      <c r="H65" s="4"/>
      <c r="I65" s="4"/>
      <c r="J65" s="4"/>
      <c r="K65" s="4"/>
      <c r="L65" s="4"/>
      <c r="M65" s="4"/>
      <c r="N65" s="4"/>
      <c r="O65" s="4"/>
    </row>
    <row r="66" spans="1:21" ht="12.75" x14ac:dyDescent="0.2">
      <c r="A66" s="8"/>
      <c r="B66" s="8"/>
      <c r="C66" s="8"/>
      <c r="D66" s="5"/>
      <c r="E66" s="8"/>
      <c r="F66" s="8"/>
      <c r="G66" s="4"/>
      <c r="H66" s="4"/>
      <c r="I66" s="4"/>
      <c r="J66" s="4"/>
      <c r="K66" s="4"/>
      <c r="L66" s="4"/>
      <c r="M66" s="4"/>
      <c r="N66" s="4"/>
      <c r="O66" s="4"/>
    </row>
    <row r="67" spans="1:21" ht="12.75" x14ac:dyDescent="0.2">
      <c r="A67" s="8"/>
      <c r="B67" s="8"/>
      <c r="C67" s="8"/>
      <c r="D67" s="5"/>
      <c r="E67" s="8"/>
      <c r="F67" s="8"/>
      <c r="G67" s="4"/>
      <c r="H67" s="4"/>
      <c r="I67" s="4"/>
      <c r="J67" s="4"/>
      <c r="K67" s="4"/>
      <c r="L67" s="4"/>
      <c r="M67" s="4"/>
      <c r="N67" s="4"/>
      <c r="O67" s="4"/>
    </row>
    <row r="68" spans="1:21" ht="12.75" x14ac:dyDescent="0.2">
      <c r="A68" s="8"/>
      <c r="B68" s="8"/>
      <c r="C68" s="8"/>
      <c r="D68" s="5"/>
      <c r="E68" s="8"/>
      <c r="F68" s="8"/>
      <c r="G68" s="4"/>
      <c r="H68" s="4"/>
      <c r="I68" s="4"/>
      <c r="J68" s="4"/>
      <c r="K68" s="4"/>
      <c r="L68" s="4"/>
      <c r="M68" s="4"/>
      <c r="N68" s="4"/>
      <c r="O68" s="4"/>
    </row>
    <row r="69" spans="1:21" ht="15.75" x14ac:dyDescent="0.25">
      <c r="A69" s="23" t="s">
        <v>25</v>
      </c>
      <c r="B69" s="4"/>
      <c r="C69" s="4"/>
      <c r="D69" s="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21" ht="12.75" x14ac:dyDescent="0.2">
      <c r="A70" s="21" t="s">
        <v>26</v>
      </c>
      <c r="B70" s="21" t="s">
        <v>26</v>
      </c>
      <c r="C70" s="21" t="s">
        <v>27</v>
      </c>
      <c r="D70" s="21" t="s">
        <v>28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21" ht="12.75" x14ac:dyDescent="0.2">
      <c r="A71" s="21" t="s">
        <v>29</v>
      </c>
      <c r="B71" s="21" t="s">
        <v>30</v>
      </c>
      <c r="C71" s="21" t="s">
        <v>31</v>
      </c>
      <c r="D71" s="21" t="s">
        <v>31</v>
      </c>
      <c r="E71" s="4" t="s">
        <v>225</v>
      </c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21" ht="12.75" x14ac:dyDescent="0.2">
      <c r="A72" s="21">
        <v>110</v>
      </c>
      <c r="B72" s="6" t="s">
        <v>32</v>
      </c>
      <c r="C72" s="41">
        <v>18.989999999999998</v>
      </c>
      <c r="D72" s="31">
        <f t="shared" ref="D72:D97" si="0">$C72*(1+$D$40/100)+$D$41/100</f>
        <v>18.989999999999998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U72" s="37"/>
    </row>
    <row r="73" spans="1:21" ht="12.75" x14ac:dyDescent="0.2">
      <c r="A73" s="21">
        <v>210</v>
      </c>
      <c r="B73" s="6" t="s">
        <v>33</v>
      </c>
      <c r="C73" s="42">
        <f>$C$33</f>
        <v>15</v>
      </c>
      <c r="D73" s="31">
        <f>$C$33+$C$34</f>
        <v>15</v>
      </c>
      <c r="E73" s="4" t="s">
        <v>224</v>
      </c>
      <c r="F73" s="4"/>
      <c r="G73" s="4"/>
      <c r="H73" s="4"/>
      <c r="I73" s="4"/>
      <c r="J73" s="4"/>
      <c r="K73" s="4"/>
      <c r="L73" s="4"/>
      <c r="M73" s="4"/>
      <c r="N73" s="4"/>
      <c r="O73" s="4"/>
      <c r="U73" s="37"/>
    </row>
    <row r="74" spans="1:21" ht="12.75" x14ac:dyDescent="0.2">
      <c r="A74" s="21">
        <v>310</v>
      </c>
      <c r="B74" s="6" t="s">
        <v>34</v>
      </c>
      <c r="C74" s="42">
        <f>$C$33+2</f>
        <v>17</v>
      </c>
      <c r="D74" s="31">
        <f>$C$33+$C$34+2</f>
        <v>17</v>
      </c>
      <c r="E74" s="40" t="s">
        <v>281</v>
      </c>
      <c r="F74" s="4"/>
      <c r="G74" s="4"/>
      <c r="H74" s="4"/>
      <c r="I74" s="4"/>
      <c r="J74" s="4"/>
      <c r="K74" s="4"/>
      <c r="L74" s="4"/>
      <c r="M74" s="4"/>
      <c r="N74" s="4"/>
      <c r="O74" s="4"/>
      <c r="U74" s="37"/>
    </row>
    <row r="75" spans="1:21" ht="12.75" x14ac:dyDescent="0.2">
      <c r="A75" s="21">
        <v>320</v>
      </c>
      <c r="B75" s="6" t="s">
        <v>35</v>
      </c>
      <c r="C75" s="42">
        <f>$C$33</f>
        <v>15</v>
      </c>
      <c r="D75" s="31">
        <f>$C$33+$C$34</f>
        <v>15</v>
      </c>
      <c r="E75" s="4" t="s">
        <v>224</v>
      </c>
      <c r="F75" s="4"/>
      <c r="G75" s="4"/>
      <c r="H75" s="4"/>
      <c r="I75" s="4"/>
      <c r="J75" s="4"/>
      <c r="K75" s="4"/>
      <c r="L75" s="4"/>
      <c r="M75" s="4"/>
      <c r="N75" s="4"/>
      <c r="O75" s="4"/>
      <c r="U75" s="37"/>
    </row>
    <row r="76" spans="1:21" ht="12.75" x14ac:dyDescent="0.2">
      <c r="A76" s="21">
        <v>410</v>
      </c>
      <c r="B76" s="6" t="s">
        <v>36</v>
      </c>
      <c r="C76" s="41">
        <v>20.55</v>
      </c>
      <c r="D76" s="31">
        <f t="shared" si="0"/>
        <v>20.55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U76" s="37"/>
    </row>
    <row r="77" spans="1:21" ht="12.75" x14ac:dyDescent="0.2">
      <c r="A77" s="21">
        <v>420</v>
      </c>
      <c r="B77" s="6" t="s">
        <v>37</v>
      </c>
      <c r="C77" s="41">
        <v>18.91</v>
      </c>
      <c r="D77" s="31">
        <f t="shared" si="0"/>
        <v>18.91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U77" s="37"/>
    </row>
    <row r="78" spans="1:21" ht="12.75" x14ac:dyDescent="0.2">
      <c r="A78" s="21">
        <v>430</v>
      </c>
      <c r="B78" s="6" t="s">
        <v>38</v>
      </c>
      <c r="C78" s="41">
        <v>18.260000000000002</v>
      </c>
      <c r="D78" s="31">
        <f t="shared" si="0"/>
        <v>18.260000000000002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U78" s="37"/>
    </row>
    <row r="79" spans="1:21" ht="12.75" x14ac:dyDescent="0.2">
      <c r="A79" s="21">
        <v>440</v>
      </c>
      <c r="B79" s="6" t="s">
        <v>39</v>
      </c>
      <c r="C79" s="42">
        <f>$C$33</f>
        <v>15</v>
      </c>
      <c r="D79" s="31">
        <f>$C$33+$C$34</f>
        <v>15</v>
      </c>
      <c r="E79" s="4" t="s">
        <v>224</v>
      </c>
      <c r="F79" s="4"/>
      <c r="G79" s="4"/>
      <c r="H79" s="4"/>
      <c r="I79" s="4"/>
      <c r="J79" s="4"/>
      <c r="K79" s="4"/>
      <c r="L79" s="4"/>
      <c r="M79" s="4"/>
      <c r="N79" s="4"/>
      <c r="O79" s="4"/>
      <c r="U79" s="37"/>
    </row>
    <row r="80" spans="1:21" ht="12.75" x14ac:dyDescent="0.2">
      <c r="A80" s="21">
        <v>510</v>
      </c>
      <c r="B80" s="6" t="s">
        <v>40</v>
      </c>
      <c r="C80" s="41">
        <v>26.55</v>
      </c>
      <c r="D80" s="31">
        <f t="shared" si="0"/>
        <v>26.55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U80" s="37"/>
    </row>
    <row r="81" spans="1:21" ht="12.75" x14ac:dyDescent="0.2">
      <c r="A81" s="21">
        <v>520</v>
      </c>
      <c r="B81" s="6" t="s">
        <v>41</v>
      </c>
      <c r="C81" s="41">
        <v>24.85</v>
      </c>
      <c r="D81" s="31">
        <f t="shared" si="0"/>
        <v>24.85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U81" s="37"/>
    </row>
    <row r="82" spans="1:21" ht="12.75" x14ac:dyDescent="0.2">
      <c r="A82" s="21">
        <v>530</v>
      </c>
      <c r="B82" s="6" t="s">
        <v>42</v>
      </c>
      <c r="C82" s="41">
        <v>24.26</v>
      </c>
      <c r="D82" s="31">
        <f t="shared" si="0"/>
        <v>24.26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U82" s="37"/>
    </row>
    <row r="83" spans="1:21" ht="12.75" x14ac:dyDescent="0.2">
      <c r="A83" s="21">
        <v>540</v>
      </c>
      <c r="B83" s="6" t="s">
        <v>43</v>
      </c>
      <c r="C83" s="41">
        <v>19.920000000000002</v>
      </c>
      <c r="D83" s="31">
        <f t="shared" si="0"/>
        <v>19.920000000000002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U83" s="37"/>
    </row>
    <row r="84" spans="1:21" ht="12.75" x14ac:dyDescent="0.2">
      <c r="A84" s="21">
        <v>550</v>
      </c>
      <c r="B84" s="6" t="s">
        <v>44</v>
      </c>
      <c r="C84" s="41">
        <v>19.73</v>
      </c>
      <c r="D84" s="31">
        <f t="shared" si="0"/>
        <v>19.73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U84" s="37"/>
    </row>
    <row r="85" spans="1:21" ht="12.75" x14ac:dyDescent="0.2">
      <c r="A85" s="21">
        <v>610</v>
      </c>
      <c r="B85" s="6" t="s">
        <v>45</v>
      </c>
      <c r="C85" s="41">
        <v>18.989999999999998</v>
      </c>
      <c r="D85" s="31">
        <f t="shared" si="0"/>
        <v>18.989999999999998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U85" s="37"/>
    </row>
    <row r="86" spans="1:21" ht="12.75" x14ac:dyDescent="0.2">
      <c r="A86" s="21">
        <v>620</v>
      </c>
      <c r="B86" s="6" t="s">
        <v>46</v>
      </c>
      <c r="C86" s="41">
        <v>18.8</v>
      </c>
      <c r="D86" s="31">
        <f t="shared" si="0"/>
        <v>18.8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U86" s="37"/>
    </row>
    <row r="87" spans="1:21" ht="12.75" x14ac:dyDescent="0.2">
      <c r="A87" s="21">
        <v>630</v>
      </c>
      <c r="B87" s="6" t="s">
        <v>47</v>
      </c>
      <c r="C87" s="41">
        <v>18.559999999999999</v>
      </c>
      <c r="D87" s="31">
        <f t="shared" si="0"/>
        <v>18.559999999999999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U87" s="37"/>
    </row>
    <row r="88" spans="1:21" ht="12.75" x14ac:dyDescent="0.2">
      <c r="A88" s="21">
        <v>640</v>
      </c>
      <c r="B88" s="6" t="s">
        <v>48</v>
      </c>
      <c r="C88" s="41">
        <v>18.38</v>
      </c>
      <c r="D88" s="31">
        <f t="shared" si="0"/>
        <v>18.38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U88" s="37"/>
    </row>
    <row r="89" spans="1:21" ht="12.75" x14ac:dyDescent="0.2">
      <c r="A89" s="21">
        <v>710</v>
      </c>
      <c r="B89" s="6" t="s">
        <v>49</v>
      </c>
      <c r="C89" s="41">
        <v>20.239999999999998</v>
      </c>
      <c r="D89" s="31">
        <f t="shared" si="0"/>
        <v>20.239999999999998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U89" s="37"/>
    </row>
    <row r="90" spans="1:21" ht="12.75" x14ac:dyDescent="0.2">
      <c r="A90" s="21">
        <v>720</v>
      </c>
      <c r="B90" s="6" t="s">
        <v>50</v>
      </c>
      <c r="C90" s="41">
        <v>18.62</v>
      </c>
      <c r="D90" s="31">
        <f t="shared" si="0"/>
        <v>18.62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U90" s="37"/>
    </row>
    <row r="91" spans="1:21" ht="12.75" x14ac:dyDescent="0.2">
      <c r="A91" s="21">
        <v>730</v>
      </c>
      <c r="B91" s="6" t="s">
        <v>51</v>
      </c>
      <c r="C91" s="42">
        <f>$C$33</f>
        <v>15</v>
      </c>
      <c r="D91" s="31">
        <f>$C$33+$C$34</f>
        <v>15</v>
      </c>
      <c r="E91" s="4" t="s">
        <v>224</v>
      </c>
      <c r="F91" s="4"/>
      <c r="G91" s="4"/>
      <c r="H91" s="4"/>
      <c r="I91" s="4"/>
      <c r="J91" s="4"/>
      <c r="K91" s="4"/>
      <c r="L91" s="4"/>
      <c r="M91" s="4"/>
      <c r="N91" s="4"/>
      <c r="O91" s="4"/>
      <c r="U91" s="37"/>
    </row>
    <row r="92" spans="1:21" ht="12.75" x14ac:dyDescent="0.2">
      <c r="A92" s="21">
        <v>740</v>
      </c>
      <c r="B92" s="6" t="s">
        <v>52</v>
      </c>
      <c r="C92" s="41">
        <v>18.38</v>
      </c>
      <c r="D92" s="31">
        <f t="shared" si="0"/>
        <v>18.38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U92" s="37"/>
    </row>
    <row r="93" spans="1:21" ht="12.75" x14ac:dyDescent="0.2">
      <c r="A93" s="21">
        <v>810</v>
      </c>
      <c r="B93" s="6" t="s">
        <v>53</v>
      </c>
      <c r="C93" s="41">
        <v>19.440000000000001</v>
      </c>
      <c r="D93" s="31">
        <f t="shared" si="0"/>
        <v>19.440000000000001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U93" s="37"/>
    </row>
    <row r="94" spans="1:21" ht="12.75" x14ac:dyDescent="0.2">
      <c r="A94" s="21">
        <v>820</v>
      </c>
      <c r="B94" s="6" t="s">
        <v>54</v>
      </c>
      <c r="C94" s="41">
        <v>19.170000000000002</v>
      </c>
      <c r="D94" s="31">
        <f t="shared" si="0"/>
        <v>19.170000000000002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U94" s="37"/>
    </row>
    <row r="95" spans="1:21" ht="12.75" x14ac:dyDescent="0.2">
      <c r="A95" s="21">
        <v>830</v>
      </c>
      <c r="B95" s="6" t="s">
        <v>55</v>
      </c>
      <c r="C95" s="41">
        <v>18.93</v>
      </c>
      <c r="D95" s="31">
        <f t="shared" si="0"/>
        <v>18.93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U95" s="37"/>
    </row>
    <row r="96" spans="1:21" ht="12.75" x14ac:dyDescent="0.2">
      <c r="A96" s="21">
        <v>840</v>
      </c>
      <c r="B96" s="6" t="s">
        <v>56</v>
      </c>
      <c r="C96" s="41">
        <v>18.559999999999999</v>
      </c>
      <c r="D96" s="31">
        <f t="shared" si="0"/>
        <v>18.559999999999999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U96" s="37"/>
    </row>
    <row r="97" spans="1:21" ht="12.75" x14ac:dyDescent="0.2">
      <c r="A97" s="21">
        <v>850</v>
      </c>
      <c r="B97" s="6" t="s">
        <v>57</v>
      </c>
      <c r="C97" s="41">
        <v>18.82</v>
      </c>
      <c r="D97" s="31">
        <f t="shared" si="0"/>
        <v>18.82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U97" s="37"/>
    </row>
    <row r="98" spans="1:21" ht="12.75" x14ac:dyDescent="0.2">
      <c r="A98" s="21"/>
      <c r="B98" s="6"/>
      <c r="C98" s="22"/>
      <c r="D98" s="2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21" ht="12.75" x14ac:dyDescent="0.2">
      <c r="A99" s="8" t="s">
        <v>58</v>
      </c>
      <c r="B99" s="8"/>
      <c r="C99" s="8"/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21" ht="12.75" x14ac:dyDescent="0.2">
      <c r="A100" s="51" t="s">
        <v>250</v>
      </c>
      <c r="B100" s="8"/>
      <c r="C100" s="8"/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21" ht="12.75" x14ac:dyDescent="0.2">
      <c r="A101" s="40" t="s">
        <v>251</v>
      </c>
      <c r="B101" s="8"/>
      <c r="C101" s="8"/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21" ht="12.75" x14ac:dyDescent="0.2">
      <c r="A102" s="8"/>
      <c r="B102" s="8"/>
      <c r="C102" s="8"/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21" ht="12.75" x14ac:dyDescent="0.2">
      <c r="A103" s="8"/>
      <c r="B103" s="8"/>
      <c r="C103" s="8"/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21" ht="12.75" customHeight="1" x14ac:dyDescent="0.2">
      <c r="B104" s="4"/>
      <c r="C104" s="4"/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21" ht="15" customHeight="1" x14ac:dyDescent="0.25">
      <c r="A105" s="24" t="s">
        <v>59</v>
      </c>
      <c r="B105" s="4"/>
      <c r="C105" s="4"/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21" ht="12.75" x14ac:dyDescent="0.2">
      <c r="A106" s="21" t="s">
        <v>60</v>
      </c>
      <c r="B106" s="21" t="s">
        <v>61</v>
      </c>
      <c r="C106" s="21" t="s">
        <v>61</v>
      </c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21" ht="12.75" x14ac:dyDescent="0.2">
      <c r="A107" s="21" t="s">
        <v>62</v>
      </c>
      <c r="B107" s="21" t="s">
        <v>63</v>
      </c>
      <c r="C107" s="21" t="s">
        <v>63</v>
      </c>
      <c r="D107" s="5"/>
      <c r="E107" s="4"/>
      <c r="F107" s="4"/>
      <c r="G107" s="40" t="s">
        <v>249</v>
      </c>
      <c r="H107" s="4"/>
      <c r="I107" s="4"/>
      <c r="J107" s="4"/>
      <c r="K107" s="4"/>
      <c r="L107" s="4"/>
      <c r="M107" s="4"/>
      <c r="N107" s="4"/>
      <c r="O107" s="4"/>
    </row>
    <row r="108" spans="1:21" ht="12.75" x14ac:dyDescent="0.2">
      <c r="A108" s="21" t="s">
        <v>64</v>
      </c>
      <c r="B108" s="21" t="s">
        <v>65</v>
      </c>
      <c r="C108" s="21" t="s">
        <v>28</v>
      </c>
      <c r="D108" s="5"/>
      <c r="E108" s="4"/>
      <c r="F108" s="4"/>
      <c r="G108" s="40" t="s">
        <v>243</v>
      </c>
      <c r="H108" s="4"/>
      <c r="I108" s="4"/>
      <c r="J108" s="4"/>
      <c r="K108" s="4"/>
      <c r="L108" s="4"/>
      <c r="M108" s="4"/>
      <c r="N108" s="4"/>
      <c r="O108" s="4"/>
    </row>
    <row r="109" spans="1:21" ht="12.75" x14ac:dyDescent="0.2">
      <c r="A109" s="21">
        <v>0</v>
      </c>
      <c r="B109" s="21">
        <v>0</v>
      </c>
      <c r="C109" s="32">
        <v>0</v>
      </c>
      <c r="D109" s="5"/>
      <c r="E109" s="4"/>
      <c r="F109" s="4"/>
      <c r="G109" s="40" t="s">
        <v>244</v>
      </c>
      <c r="H109" s="4"/>
      <c r="I109" s="4"/>
      <c r="J109" s="4"/>
      <c r="K109" s="4"/>
      <c r="L109" s="4"/>
      <c r="M109" s="4"/>
      <c r="N109" s="4"/>
      <c r="O109" s="4"/>
    </row>
    <row r="110" spans="1:21" ht="12.75" x14ac:dyDescent="0.2">
      <c r="A110" s="21">
        <v>1</v>
      </c>
      <c r="B110" s="21">
        <v>5</v>
      </c>
      <c r="C110" s="32">
        <v>5</v>
      </c>
      <c r="D110" s="5"/>
      <c r="E110" s="4"/>
      <c r="F110" s="4"/>
      <c r="G110" s="40" t="s">
        <v>245</v>
      </c>
      <c r="H110" s="4"/>
      <c r="I110" s="4"/>
      <c r="J110" s="4"/>
      <c r="K110" s="4"/>
      <c r="L110" s="4"/>
      <c r="M110" s="4"/>
      <c r="N110" s="4"/>
      <c r="O110" s="4"/>
    </row>
    <row r="111" spans="1:21" ht="12.75" x14ac:dyDescent="0.2">
      <c r="A111" s="21">
        <v>2</v>
      </c>
      <c r="B111" s="21">
        <v>10</v>
      </c>
      <c r="C111" s="32">
        <v>10</v>
      </c>
      <c r="D111" s="5"/>
      <c r="E111" s="8"/>
      <c r="F111" s="8"/>
      <c r="G111" s="4"/>
      <c r="H111" s="4"/>
      <c r="I111" s="4"/>
      <c r="J111" s="4"/>
      <c r="K111" s="4"/>
      <c r="L111" s="4"/>
      <c r="M111" s="4"/>
      <c r="N111" s="4"/>
      <c r="O111" s="4"/>
    </row>
    <row r="112" spans="1:21" ht="12.75" x14ac:dyDescent="0.2">
      <c r="A112" s="21">
        <v>5</v>
      </c>
      <c r="B112" s="21">
        <v>10</v>
      </c>
      <c r="C112" s="32">
        <v>10</v>
      </c>
      <c r="D112" s="5"/>
      <c r="E112" s="4"/>
      <c r="F112" s="4"/>
      <c r="G112" s="40" t="s">
        <v>246</v>
      </c>
      <c r="H112" s="4"/>
      <c r="I112" s="4"/>
      <c r="J112" s="4"/>
      <c r="K112" s="4"/>
      <c r="L112" s="4"/>
      <c r="M112" s="4"/>
      <c r="N112" s="4"/>
      <c r="O112" s="4"/>
    </row>
    <row r="113" spans="1:255" ht="12.75" customHeight="1" x14ac:dyDescent="0.2">
      <c r="A113" s="21">
        <v>10</v>
      </c>
      <c r="B113" s="21">
        <v>15</v>
      </c>
      <c r="C113" s="32">
        <v>15</v>
      </c>
      <c r="D113" s="5"/>
      <c r="E113" s="4"/>
      <c r="F113" s="4"/>
      <c r="G113" s="40" t="s">
        <v>247</v>
      </c>
      <c r="H113" s="4"/>
      <c r="I113" s="4"/>
      <c r="J113" s="4"/>
      <c r="K113" s="4"/>
      <c r="L113" s="4"/>
      <c r="M113" s="4"/>
      <c r="N113" s="4"/>
      <c r="O113" s="4"/>
    </row>
    <row r="114" spans="1:255" ht="12.75" x14ac:dyDescent="0.2">
      <c r="A114" s="21">
        <v>15</v>
      </c>
      <c r="B114" s="21">
        <v>15</v>
      </c>
      <c r="C114" s="32">
        <v>15</v>
      </c>
      <c r="D114" s="5"/>
      <c r="E114" s="4"/>
      <c r="F114" s="4"/>
      <c r="G114" s="40" t="s">
        <v>248</v>
      </c>
      <c r="H114" s="4"/>
      <c r="I114" s="4"/>
      <c r="J114" s="4"/>
      <c r="K114" s="4"/>
      <c r="L114" s="4"/>
      <c r="M114" s="4"/>
      <c r="N114" s="4"/>
      <c r="O114" s="4"/>
    </row>
    <row r="115" spans="1:255" ht="12.75" customHeight="1" x14ac:dyDescent="0.2">
      <c r="A115" s="21">
        <v>20</v>
      </c>
      <c r="B115" s="21">
        <v>20</v>
      </c>
      <c r="C115" s="32">
        <v>20</v>
      </c>
      <c r="D115" s="5"/>
      <c r="E115" s="4"/>
      <c r="F115" s="4"/>
      <c r="G115" s="4"/>
      <c r="H115" s="4"/>
      <c r="I115" s="4"/>
      <c r="J115" s="4"/>
      <c r="K115" s="4"/>
      <c r="M115" s="4"/>
      <c r="N115" s="4"/>
      <c r="O115" s="4"/>
    </row>
    <row r="116" spans="1:255" ht="12.75" customHeight="1" x14ac:dyDescent="0.2">
      <c r="A116" s="4"/>
      <c r="B116" s="4"/>
      <c r="C116" s="4"/>
      <c r="D116" s="5"/>
      <c r="E116" s="4"/>
      <c r="F116" s="4"/>
      <c r="G116" s="4"/>
      <c r="H116" s="4"/>
      <c r="I116" s="4"/>
      <c r="J116" s="4"/>
      <c r="K116" s="4"/>
      <c r="L116" s="14" t="s">
        <v>61</v>
      </c>
      <c r="M116" s="4"/>
      <c r="N116" s="4"/>
      <c r="O116" s="4"/>
    </row>
    <row r="117" spans="1:255" ht="12.75" customHeight="1" x14ac:dyDescent="0.2">
      <c r="A117" s="8"/>
      <c r="B117" s="8"/>
      <c r="C117" s="8"/>
      <c r="H117" s="5"/>
      <c r="I117" s="8"/>
      <c r="J117" s="4"/>
      <c r="K117" s="4"/>
      <c r="L117" s="14" t="s">
        <v>63</v>
      </c>
      <c r="M117" s="6" t="s">
        <v>66</v>
      </c>
      <c r="N117" s="4"/>
      <c r="O117" s="44" t="s">
        <v>67</v>
      </c>
      <c r="P117" s="45"/>
      <c r="Q117" s="4"/>
      <c r="R117" s="4"/>
    </row>
    <row r="118" spans="1:255" ht="15" customHeight="1" x14ac:dyDescent="0.25">
      <c r="A118" s="24" t="s">
        <v>71</v>
      </c>
      <c r="B118" s="4"/>
      <c r="C118" s="4"/>
      <c r="G118" s="5" t="s">
        <v>27</v>
      </c>
      <c r="H118" s="5" t="s">
        <v>69</v>
      </c>
      <c r="I118" s="4"/>
      <c r="J118" s="4"/>
      <c r="K118" s="14" t="s">
        <v>61</v>
      </c>
      <c r="L118" s="14" t="s">
        <v>28</v>
      </c>
      <c r="M118" s="13" t="s">
        <v>68</v>
      </c>
      <c r="N118" s="14" t="s">
        <v>69</v>
      </c>
      <c r="O118" s="46" t="s">
        <v>68</v>
      </c>
      <c r="P118" s="47" t="s">
        <v>69</v>
      </c>
      <c r="Q118" s="16"/>
      <c r="R118" s="14" t="s">
        <v>70</v>
      </c>
    </row>
    <row r="119" spans="1:255" ht="15" customHeight="1" x14ac:dyDescent="0.2">
      <c r="B119" s="14" t="s">
        <v>72</v>
      </c>
      <c r="G119" s="21" t="s">
        <v>72</v>
      </c>
      <c r="H119" s="21" t="s">
        <v>72</v>
      </c>
      <c r="I119" s="14" t="s">
        <v>65</v>
      </c>
      <c r="J119" s="15" t="s">
        <v>28</v>
      </c>
      <c r="K119" s="14" t="s">
        <v>63</v>
      </c>
      <c r="L119" s="43" t="s">
        <v>242</v>
      </c>
      <c r="M119" s="9" t="s">
        <v>61</v>
      </c>
      <c r="N119" s="9" t="s">
        <v>61</v>
      </c>
      <c r="O119" s="48" t="s">
        <v>61</v>
      </c>
      <c r="P119" s="48" t="s">
        <v>61</v>
      </c>
      <c r="Q119" s="9" t="s">
        <v>73</v>
      </c>
      <c r="R119" s="9" t="s">
        <v>74</v>
      </c>
    </row>
    <row r="120" spans="1:255" ht="12.75" customHeight="1" x14ac:dyDescent="0.2">
      <c r="A120" s="21" t="s">
        <v>75</v>
      </c>
      <c r="B120" s="14" t="s">
        <v>78</v>
      </c>
      <c r="C120" s="21" t="s">
        <v>76</v>
      </c>
      <c r="G120" s="21" t="s">
        <v>77</v>
      </c>
      <c r="H120" s="21" t="s">
        <v>77</v>
      </c>
      <c r="I120" s="14" t="s">
        <v>31</v>
      </c>
      <c r="J120" s="15" t="s">
        <v>31</v>
      </c>
      <c r="K120" s="14" t="s">
        <v>65</v>
      </c>
      <c r="L120" s="43" t="s">
        <v>241</v>
      </c>
      <c r="M120" s="5" t="s">
        <v>16</v>
      </c>
      <c r="N120" s="5" t="s">
        <v>16</v>
      </c>
      <c r="O120" s="49" t="s">
        <v>16</v>
      </c>
      <c r="P120" s="49" t="s">
        <v>16</v>
      </c>
      <c r="Q120" s="5" t="s">
        <v>16</v>
      </c>
      <c r="R120" s="5" t="s">
        <v>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ht="12.75" customHeight="1" x14ac:dyDescent="0.2">
      <c r="A121" s="13" t="s">
        <v>79</v>
      </c>
      <c r="B121" s="35">
        <v>50</v>
      </c>
      <c r="C121" s="13">
        <v>110</v>
      </c>
      <c r="G121" s="16">
        <f t="shared" ref="G121:G152" si="1">INT(B121/12)</f>
        <v>4</v>
      </c>
      <c r="H121" s="21">
        <f t="shared" ref="H121:H152" si="2">MAX(0,INT((B121+$C$27)/12))</f>
        <v>4</v>
      </c>
      <c r="I121" s="7">
        <f t="shared" ref="I121:I152" si="3">VLOOKUP($C121,$A$72:$E$97,3)</f>
        <v>18.989999999999998</v>
      </c>
      <c r="J121" s="7">
        <f t="shared" ref="J121:J152" si="4">VLOOKUP($C121,$A$72:$E$97,4)</f>
        <v>18.989999999999998</v>
      </c>
      <c r="K121" s="10">
        <f t="shared" ref="K121:K152" si="5">VLOOKUP($G121,$A$109:$C$115,2)</f>
        <v>10</v>
      </c>
      <c r="L121" s="10">
        <f t="shared" ref="L121:L152" si="6">VLOOKUP($H121,$A$109:$C$115,3)</f>
        <v>10</v>
      </c>
      <c r="M121" s="7">
        <f t="shared" ref="M121:M152" si="7">$C$31*$J121*$K121*(1+$C$28/100)</f>
        <v>1738.5724799999998</v>
      </c>
      <c r="N121" s="7">
        <f t="shared" ref="N121:N152" si="8">$C$31*$J121*$L121*(1+$C$28/100)</f>
        <v>1738.5724799999998</v>
      </c>
      <c r="O121" s="50">
        <f t="shared" ref="O121:O152" si="9">$C$31*$I121*$K121*(1+$C$28/100)</f>
        <v>1738.5724799999998</v>
      </c>
      <c r="P121" s="50">
        <f t="shared" ref="P121:P152" si="10">$C$31*$I121*$L121*(1+$C$28/100)</f>
        <v>1738.5724799999998</v>
      </c>
      <c r="Q121" s="7">
        <f t="shared" ref="Q121:Q152" si="11">$D$62*$C$31*$J121*(1+$C$28/100)</f>
        <v>0</v>
      </c>
      <c r="R121" s="7">
        <f t="shared" ref="R121:R152" si="12">$J121*($D$56/100)*(($C$29*$C$30)+$C$32)</f>
        <v>0</v>
      </c>
    </row>
    <row r="122" spans="1:255" ht="12.75" customHeight="1" x14ac:dyDescent="0.2">
      <c r="A122" s="13" t="s">
        <v>80</v>
      </c>
      <c r="B122" s="35">
        <v>68</v>
      </c>
      <c r="C122" s="13">
        <v>110</v>
      </c>
      <c r="G122" s="16">
        <f t="shared" si="1"/>
        <v>5</v>
      </c>
      <c r="H122" s="21">
        <f t="shared" si="2"/>
        <v>5</v>
      </c>
      <c r="I122" s="7">
        <f t="shared" si="3"/>
        <v>18.989999999999998</v>
      </c>
      <c r="J122" s="7">
        <f t="shared" si="4"/>
        <v>18.989999999999998</v>
      </c>
      <c r="K122" s="10">
        <f t="shared" si="5"/>
        <v>10</v>
      </c>
      <c r="L122" s="10">
        <f t="shared" si="6"/>
        <v>10</v>
      </c>
      <c r="M122" s="7">
        <f t="shared" si="7"/>
        <v>1738.5724799999998</v>
      </c>
      <c r="N122" s="7">
        <f t="shared" si="8"/>
        <v>1738.5724799999998</v>
      </c>
      <c r="O122" s="50">
        <f t="shared" si="9"/>
        <v>1738.5724799999998</v>
      </c>
      <c r="P122" s="50">
        <f t="shared" si="10"/>
        <v>1738.5724799999998</v>
      </c>
      <c r="Q122" s="7">
        <f t="shared" si="11"/>
        <v>0</v>
      </c>
      <c r="R122" s="7">
        <f t="shared" si="12"/>
        <v>0</v>
      </c>
    </row>
    <row r="123" spans="1:255" ht="12.75" customHeight="1" x14ac:dyDescent="0.2">
      <c r="A123" s="13" t="s">
        <v>81</v>
      </c>
      <c r="B123" s="35">
        <v>54</v>
      </c>
      <c r="C123" s="13">
        <v>110</v>
      </c>
      <c r="G123" s="16">
        <f t="shared" si="1"/>
        <v>4</v>
      </c>
      <c r="H123" s="21">
        <f t="shared" si="2"/>
        <v>4</v>
      </c>
      <c r="I123" s="7">
        <f t="shared" si="3"/>
        <v>18.989999999999998</v>
      </c>
      <c r="J123" s="7">
        <f t="shared" si="4"/>
        <v>18.989999999999998</v>
      </c>
      <c r="K123" s="10">
        <f t="shared" si="5"/>
        <v>10</v>
      </c>
      <c r="L123" s="10">
        <f t="shared" si="6"/>
        <v>10</v>
      </c>
      <c r="M123" s="7">
        <f t="shared" si="7"/>
        <v>1738.5724799999998</v>
      </c>
      <c r="N123" s="7">
        <f t="shared" si="8"/>
        <v>1738.5724799999998</v>
      </c>
      <c r="O123" s="50">
        <f t="shared" si="9"/>
        <v>1738.5724799999998</v>
      </c>
      <c r="P123" s="50">
        <f t="shared" si="10"/>
        <v>1738.5724799999998</v>
      </c>
      <c r="Q123" s="7">
        <f t="shared" si="11"/>
        <v>0</v>
      </c>
      <c r="R123" s="7">
        <f t="shared" si="12"/>
        <v>0</v>
      </c>
    </row>
    <row r="124" spans="1:255" ht="12.75" customHeight="1" x14ac:dyDescent="0.2">
      <c r="A124" s="13" t="s">
        <v>82</v>
      </c>
      <c r="B124" s="35">
        <v>110</v>
      </c>
      <c r="C124" s="13">
        <v>110</v>
      </c>
      <c r="G124" s="16">
        <f t="shared" si="1"/>
        <v>9</v>
      </c>
      <c r="H124" s="21">
        <f t="shared" si="2"/>
        <v>9</v>
      </c>
      <c r="I124" s="7">
        <f t="shared" si="3"/>
        <v>18.989999999999998</v>
      </c>
      <c r="J124" s="7">
        <f t="shared" si="4"/>
        <v>18.989999999999998</v>
      </c>
      <c r="K124" s="10">
        <f t="shared" si="5"/>
        <v>10</v>
      </c>
      <c r="L124" s="10">
        <f t="shared" si="6"/>
        <v>10</v>
      </c>
      <c r="M124" s="7">
        <f t="shared" si="7"/>
        <v>1738.5724799999998</v>
      </c>
      <c r="N124" s="7">
        <f t="shared" si="8"/>
        <v>1738.5724799999998</v>
      </c>
      <c r="O124" s="50">
        <f t="shared" si="9"/>
        <v>1738.5724799999998</v>
      </c>
      <c r="P124" s="50">
        <f t="shared" si="10"/>
        <v>1738.5724799999998</v>
      </c>
      <c r="Q124" s="7">
        <f t="shared" si="11"/>
        <v>0</v>
      </c>
      <c r="R124" s="7">
        <f t="shared" si="12"/>
        <v>0</v>
      </c>
    </row>
    <row r="125" spans="1:255" ht="12.75" customHeight="1" x14ac:dyDescent="0.2">
      <c r="A125" s="13" t="s">
        <v>83</v>
      </c>
      <c r="B125" s="35">
        <v>119</v>
      </c>
      <c r="C125" s="13">
        <v>110</v>
      </c>
      <c r="G125" s="16">
        <f t="shared" si="1"/>
        <v>9</v>
      </c>
      <c r="H125" s="21">
        <f t="shared" si="2"/>
        <v>9</v>
      </c>
      <c r="I125" s="7">
        <f t="shared" si="3"/>
        <v>18.989999999999998</v>
      </c>
      <c r="J125" s="7">
        <f t="shared" si="4"/>
        <v>18.989999999999998</v>
      </c>
      <c r="K125" s="10">
        <f t="shared" si="5"/>
        <v>10</v>
      </c>
      <c r="L125" s="10">
        <f t="shared" si="6"/>
        <v>10</v>
      </c>
      <c r="M125" s="7">
        <f t="shared" si="7"/>
        <v>1738.5724799999998</v>
      </c>
      <c r="N125" s="7">
        <f t="shared" si="8"/>
        <v>1738.5724799999998</v>
      </c>
      <c r="O125" s="50">
        <f t="shared" si="9"/>
        <v>1738.5724799999998</v>
      </c>
      <c r="P125" s="50">
        <f t="shared" si="10"/>
        <v>1738.5724799999998</v>
      </c>
      <c r="Q125" s="7">
        <f t="shared" si="11"/>
        <v>0</v>
      </c>
      <c r="R125" s="7">
        <f t="shared" si="12"/>
        <v>0</v>
      </c>
    </row>
    <row r="126" spans="1:255" ht="12.75" customHeight="1" x14ac:dyDescent="0.2">
      <c r="A126" s="13" t="s">
        <v>84</v>
      </c>
      <c r="B126" s="35">
        <v>169</v>
      </c>
      <c r="C126" s="13">
        <v>110</v>
      </c>
      <c r="G126" s="16">
        <f t="shared" si="1"/>
        <v>14</v>
      </c>
      <c r="H126" s="21">
        <f t="shared" si="2"/>
        <v>14</v>
      </c>
      <c r="I126" s="7">
        <f t="shared" si="3"/>
        <v>18.989999999999998</v>
      </c>
      <c r="J126" s="7">
        <f t="shared" si="4"/>
        <v>18.989999999999998</v>
      </c>
      <c r="K126" s="10">
        <f t="shared" si="5"/>
        <v>15</v>
      </c>
      <c r="L126" s="10">
        <f t="shared" si="6"/>
        <v>15</v>
      </c>
      <c r="M126" s="7">
        <f t="shared" si="7"/>
        <v>2607.8587199999997</v>
      </c>
      <c r="N126" s="7">
        <f t="shared" si="8"/>
        <v>2607.8587199999997</v>
      </c>
      <c r="O126" s="50">
        <f t="shared" si="9"/>
        <v>2607.8587199999997</v>
      </c>
      <c r="P126" s="50">
        <f t="shared" si="10"/>
        <v>2607.8587199999997</v>
      </c>
      <c r="Q126" s="7">
        <f t="shared" si="11"/>
        <v>0</v>
      </c>
      <c r="R126" s="7">
        <f t="shared" si="12"/>
        <v>0</v>
      </c>
    </row>
    <row r="127" spans="1:255" ht="12.75" customHeight="1" x14ac:dyDescent="0.2">
      <c r="A127" s="13" t="s">
        <v>85</v>
      </c>
      <c r="B127" s="35">
        <v>149</v>
      </c>
      <c r="C127" s="13">
        <v>110</v>
      </c>
      <c r="G127" s="16">
        <f t="shared" si="1"/>
        <v>12</v>
      </c>
      <c r="H127" s="21">
        <f t="shared" si="2"/>
        <v>12</v>
      </c>
      <c r="I127" s="7">
        <f t="shared" si="3"/>
        <v>18.989999999999998</v>
      </c>
      <c r="J127" s="7">
        <f t="shared" si="4"/>
        <v>18.989999999999998</v>
      </c>
      <c r="K127" s="10">
        <f t="shared" si="5"/>
        <v>15</v>
      </c>
      <c r="L127" s="10">
        <f t="shared" si="6"/>
        <v>15</v>
      </c>
      <c r="M127" s="7">
        <f t="shared" si="7"/>
        <v>2607.8587199999997</v>
      </c>
      <c r="N127" s="7">
        <f t="shared" si="8"/>
        <v>2607.8587199999997</v>
      </c>
      <c r="O127" s="50">
        <f t="shared" si="9"/>
        <v>2607.8587199999997</v>
      </c>
      <c r="P127" s="50">
        <f t="shared" si="10"/>
        <v>2607.8587199999997</v>
      </c>
      <c r="Q127" s="7">
        <f t="shared" si="11"/>
        <v>0</v>
      </c>
      <c r="R127" s="7">
        <f t="shared" si="12"/>
        <v>0</v>
      </c>
    </row>
    <row r="128" spans="1:255" ht="12.75" customHeight="1" x14ac:dyDescent="0.2">
      <c r="A128" s="13" t="s">
        <v>86</v>
      </c>
      <c r="B128" s="35">
        <v>160</v>
      </c>
      <c r="C128" s="13">
        <v>110</v>
      </c>
      <c r="G128" s="16">
        <f t="shared" si="1"/>
        <v>13</v>
      </c>
      <c r="H128" s="21">
        <f t="shared" si="2"/>
        <v>13</v>
      </c>
      <c r="I128" s="7">
        <f t="shared" si="3"/>
        <v>18.989999999999998</v>
      </c>
      <c r="J128" s="7">
        <f t="shared" si="4"/>
        <v>18.989999999999998</v>
      </c>
      <c r="K128" s="10">
        <f t="shared" si="5"/>
        <v>15</v>
      </c>
      <c r="L128" s="10">
        <f t="shared" si="6"/>
        <v>15</v>
      </c>
      <c r="M128" s="7">
        <f t="shared" si="7"/>
        <v>2607.8587199999997</v>
      </c>
      <c r="N128" s="7">
        <f t="shared" si="8"/>
        <v>2607.8587199999997</v>
      </c>
      <c r="O128" s="50">
        <f t="shared" si="9"/>
        <v>2607.8587199999997</v>
      </c>
      <c r="P128" s="50">
        <f t="shared" si="10"/>
        <v>2607.8587199999997</v>
      </c>
      <c r="Q128" s="7">
        <f t="shared" si="11"/>
        <v>0</v>
      </c>
      <c r="R128" s="7">
        <f t="shared" si="12"/>
        <v>0</v>
      </c>
    </row>
    <row r="129" spans="1:18" ht="12.75" customHeight="1" x14ac:dyDescent="0.2">
      <c r="A129" s="13" t="s">
        <v>87</v>
      </c>
      <c r="B129" s="35">
        <v>55</v>
      </c>
      <c r="C129" s="13">
        <v>210</v>
      </c>
      <c r="G129" s="16">
        <f t="shared" si="1"/>
        <v>4</v>
      </c>
      <c r="H129" s="21">
        <f t="shared" si="2"/>
        <v>4</v>
      </c>
      <c r="I129" s="7">
        <f t="shared" si="3"/>
        <v>15</v>
      </c>
      <c r="J129" s="7">
        <f t="shared" si="4"/>
        <v>15</v>
      </c>
      <c r="K129" s="10">
        <f t="shared" si="5"/>
        <v>10</v>
      </c>
      <c r="L129" s="10">
        <f t="shared" si="6"/>
        <v>10</v>
      </c>
      <c r="M129" s="7">
        <f t="shared" si="7"/>
        <v>1373.2800000000002</v>
      </c>
      <c r="N129" s="7">
        <f t="shared" si="8"/>
        <v>1373.2800000000002</v>
      </c>
      <c r="O129" s="50">
        <f t="shared" si="9"/>
        <v>1373.2800000000002</v>
      </c>
      <c r="P129" s="50">
        <f t="shared" si="10"/>
        <v>1373.2800000000002</v>
      </c>
      <c r="Q129" s="7">
        <f t="shared" si="11"/>
        <v>0</v>
      </c>
      <c r="R129" s="7">
        <f t="shared" si="12"/>
        <v>0</v>
      </c>
    </row>
    <row r="130" spans="1:18" ht="12.75" customHeight="1" x14ac:dyDescent="0.2">
      <c r="A130" s="13" t="s">
        <v>88</v>
      </c>
      <c r="B130" s="35">
        <v>132</v>
      </c>
      <c r="C130" s="13">
        <v>210</v>
      </c>
      <c r="G130" s="16">
        <f t="shared" si="1"/>
        <v>11</v>
      </c>
      <c r="H130" s="21">
        <f t="shared" si="2"/>
        <v>11</v>
      </c>
      <c r="I130" s="7">
        <f t="shared" si="3"/>
        <v>15</v>
      </c>
      <c r="J130" s="7">
        <f t="shared" si="4"/>
        <v>15</v>
      </c>
      <c r="K130" s="10">
        <f t="shared" si="5"/>
        <v>15</v>
      </c>
      <c r="L130" s="10">
        <f t="shared" si="6"/>
        <v>15</v>
      </c>
      <c r="M130" s="7">
        <f t="shared" si="7"/>
        <v>2059.92</v>
      </c>
      <c r="N130" s="7">
        <f t="shared" si="8"/>
        <v>2059.92</v>
      </c>
      <c r="O130" s="50">
        <f t="shared" si="9"/>
        <v>2059.92</v>
      </c>
      <c r="P130" s="50">
        <f t="shared" si="10"/>
        <v>2059.92</v>
      </c>
      <c r="Q130" s="7">
        <f t="shared" si="11"/>
        <v>0</v>
      </c>
      <c r="R130" s="7">
        <f t="shared" si="12"/>
        <v>0</v>
      </c>
    </row>
    <row r="131" spans="1:18" ht="12.75" customHeight="1" x14ac:dyDescent="0.2">
      <c r="A131" s="13" t="s">
        <v>89</v>
      </c>
      <c r="B131" s="35">
        <v>198</v>
      </c>
      <c r="C131" s="13">
        <v>210</v>
      </c>
      <c r="G131" s="16">
        <f t="shared" si="1"/>
        <v>16</v>
      </c>
      <c r="H131" s="21">
        <f t="shared" si="2"/>
        <v>16</v>
      </c>
      <c r="I131" s="7">
        <f t="shared" si="3"/>
        <v>15</v>
      </c>
      <c r="J131" s="7">
        <f t="shared" si="4"/>
        <v>15</v>
      </c>
      <c r="K131" s="10">
        <f t="shared" si="5"/>
        <v>15</v>
      </c>
      <c r="L131" s="10">
        <f t="shared" si="6"/>
        <v>15</v>
      </c>
      <c r="M131" s="7">
        <f t="shared" si="7"/>
        <v>2059.92</v>
      </c>
      <c r="N131" s="7">
        <f t="shared" si="8"/>
        <v>2059.92</v>
      </c>
      <c r="O131" s="50">
        <f t="shared" si="9"/>
        <v>2059.92</v>
      </c>
      <c r="P131" s="50">
        <f t="shared" si="10"/>
        <v>2059.92</v>
      </c>
      <c r="Q131" s="7">
        <f t="shared" si="11"/>
        <v>0</v>
      </c>
      <c r="R131" s="7">
        <f t="shared" si="12"/>
        <v>0</v>
      </c>
    </row>
    <row r="132" spans="1:18" ht="12.75" customHeight="1" x14ac:dyDescent="0.2">
      <c r="A132" s="13" t="s">
        <v>90</v>
      </c>
      <c r="B132" s="35">
        <v>110</v>
      </c>
      <c r="C132" s="13">
        <v>310</v>
      </c>
      <c r="G132" s="16">
        <f t="shared" si="1"/>
        <v>9</v>
      </c>
      <c r="H132" s="21">
        <f t="shared" si="2"/>
        <v>9</v>
      </c>
      <c r="I132" s="7">
        <f t="shared" si="3"/>
        <v>17</v>
      </c>
      <c r="J132" s="7">
        <f t="shared" si="4"/>
        <v>17</v>
      </c>
      <c r="K132" s="10">
        <f t="shared" si="5"/>
        <v>10</v>
      </c>
      <c r="L132" s="10">
        <f t="shared" si="6"/>
        <v>10</v>
      </c>
      <c r="M132" s="7">
        <f t="shared" si="7"/>
        <v>1556.384</v>
      </c>
      <c r="N132" s="7">
        <f t="shared" si="8"/>
        <v>1556.384</v>
      </c>
      <c r="O132" s="50">
        <f t="shared" si="9"/>
        <v>1556.384</v>
      </c>
      <c r="P132" s="50">
        <f t="shared" si="10"/>
        <v>1556.384</v>
      </c>
      <c r="Q132" s="7">
        <f t="shared" si="11"/>
        <v>0</v>
      </c>
      <c r="R132" s="7">
        <f t="shared" si="12"/>
        <v>0</v>
      </c>
    </row>
    <row r="133" spans="1:18" ht="12.75" customHeight="1" x14ac:dyDescent="0.2">
      <c r="A133" s="13" t="s">
        <v>91</v>
      </c>
      <c r="B133" s="35">
        <v>305</v>
      </c>
      <c r="C133" s="13">
        <v>310</v>
      </c>
      <c r="G133" s="16">
        <f t="shared" si="1"/>
        <v>25</v>
      </c>
      <c r="H133" s="21">
        <f t="shared" si="2"/>
        <v>25</v>
      </c>
      <c r="I133" s="7">
        <f t="shared" si="3"/>
        <v>17</v>
      </c>
      <c r="J133" s="7">
        <f t="shared" si="4"/>
        <v>17</v>
      </c>
      <c r="K133" s="10">
        <f t="shared" si="5"/>
        <v>20</v>
      </c>
      <c r="L133" s="10">
        <f t="shared" si="6"/>
        <v>20</v>
      </c>
      <c r="M133" s="7">
        <f t="shared" si="7"/>
        <v>3112.768</v>
      </c>
      <c r="N133" s="7">
        <f t="shared" si="8"/>
        <v>3112.768</v>
      </c>
      <c r="O133" s="50">
        <f t="shared" si="9"/>
        <v>3112.768</v>
      </c>
      <c r="P133" s="50">
        <f t="shared" si="10"/>
        <v>3112.768</v>
      </c>
      <c r="Q133" s="7">
        <f t="shared" si="11"/>
        <v>0</v>
      </c>
      <c r="R133" s="7">
        <f t="shared" si="12"/>
        <v>0</v>
      </c>
    </row>
    <row r="134" spans="1:18" ht="12.75" customHeight="1" x14ac:dyDescent="0.2">
      <c r="A134" s="13" t="s">
        <v>92</v>
      </c>
      <c r="B134" s="35">
        <v>61</v>
      </c>
      <c r="C134" s="13">
        <v>320</v>
      </c>
      <c r="G134" s="16">
        <f t="shared" si="1"/>
        <v>5</v>
      </c>
      <c r="H134" s="21">
        <f t="shared" si="2"/>
        <v>5</v>
      </c>
      <c r="I134" s="7">
        <f t="shared" si="3"/>
        <v>15</v>
      </c>
      <c r="J134" s="7">
        <f t="shared" si="4"/>
        <v>15</v>
      </c>
      <c r="K134" s="10">
        <f t="shared" si="5"/>
        <v>10</v>
      </c>
      <c r="L134" s="10">
        <f t="shared" si="6"/>
        <v>10</v>
      </c>
      <c r="M134" s="7">
        <f t="shared" si="7"/>
        <v>1373.2800000000002</v>
      </c>
      <c r="N134" s="7">
        <f t="shared" si="8"/>
        <v>1373.2800000000002</v>
      </c>
      <c r="O134" s="50">
        <f t="shared" si="9"/>
        <v>1373.2800000000002</v>
      </c>
      <c r="P134" s="50">
        <f t="shared" si="10"/>
        <v>1373.2800000000002</v>
      </c>
      <c r="Q134" s="7">
        <f t="shared" si="11"/>
        <v>0</v>
      </c>
      <c r="R134" s="7">
        <f t="shared" si="12"/>
        <v>0</v>
      </c>
    </row>
    <row r="135" spans="1:18" ht="12.75" customHeight="1" x14ac:dyDescent="0.2">
      <c r="A135" s="13" t="s">
        <v>93</v>
      </c>
      <c r="B135" s="35">
        <v>69</v>
      </c>
      <c r="C135" s="13">
        <v>320</v>
      </c>
      <c r="G135" s="16">
        <f t="shared" si="1"/>
        <v>5</v>
      </c>
      <c r="H135" s="21">
        <f t="shared" si="2"/>
        <v>5</v>
      </c>
      <c r="I135" s="7">
        <f t="shared" si="3"/>
        <v>15</v>
      </c>
      <c r="J135" s="7">
        <f t="shared" si="4"/>
        <v>15</v>
      </c>
      <c r="K135" s="10">
        <f t="shared" si="5"/>
        <v>10</v>
      </c>
      <c r="L135" s="10">
        <f t="shared" si="6"/>
        <v>10</v>
      </c>
      <c r="M135" s="7">
        <f t="shared" si="7"/>
        <v>1373.2800000000002</v>
      </c>
      <c r="N135" s="7">
        <f t="shared" si="8"/>
        <v>1373.2800000000002</v>
      </c>
      <c r="O135" s="50">
        <f t="shared" si="9"/>
        <v>1373.2800000000002</v>
      </c>
      <c r="P135" s="50">
        <f t="shared" si="10"/>
        <v>1373.2800000000002</v>
      </c>
      <c r="Q135" s="7">
        <f t="shared" si="11"/>
        <v>0</v>
      </c>
      <c r="R135" s="7">
        <f t="shared" si="12"/>
        <v>0</v>
      </c>
    </row>
    <row r="136" spans="1:18" ht="12.75" customHeight="1" x14ac:dyDescent="0.2">
      <c r="A136" s="13" t="s">
        <v>94</v>
      </c>
      <c r="B136" s="35">
        <v>54</v>
      </c>
      <c r="C136" s="13">
        <v>320</v>
      </c>
      <c r="G136" s="16">
        <f t="shared" si="1"/>
        <v>4</v>
      </c>
      <c r="H136" s="21">
        <f t="shared" si="2"/>
        <v>4</v>
      </c>
      <c r="I136" s="7">
        <f t="shared" si="3"/>
        <v>15</v>
      </c>
      <c r="J136" s="7">
        <f t="shared" si="4"/>
        <v>15</v>
      </c>
      <c r="K136" s="10">
        <f t="shared" si="5"/>
        <v>10</v>
      </c>
      <c r="L136" s="10">
        <f t="shared" si="6"/>
        <v>10</v>
      </c>
      <c r="M136" s="7">
        <f t="shared" si="7"/>
        <v>1373.2800000000002</v>
      </c>
      <c r="N136" s="7">
        <f t="shared" si="8"/>
        <v>1373.2800000000002</v>
      </c>
      <c r="O136" s="50">
        <f t="shared" si="9"/>
        <v>1373.2800000000002</v>
      </c>
      <c r="P136" s="50">
        <f t="shared" si="10"/>
        <v>1373.2800000000002</v>
      </c>
      <c r="Q136" s="7">
        <f t="shared" si="11"/>
        <v>0</v>
      </c>
      <c r="R136" s="7">
        <f t="shared" si="12"/>
        <v>0</v>
      </c>
    </row>
    <row r="137" spans="1:18" ht="12.75" customHeight="1" x14ac:dyDescent="0.2">
      <c r="A137" s="13" t="s">
        <v>95</v>
      </c>
      <c r="B137" s="35">
        <v>111</v>
      </c>
      <c r="C137" s="13">
        <v>320</v>
      </c>
      <c r="G137" s="16">
        <f t="shared" si="1"/>
        <v>9</v>
      </c>
      <c r="H137" s="21">
        <f t="shared" si="2"/>
        <v>9</v>
      </c>
      <c r="I137" s="7">
        <f t="shared" si="3"/>
        <v>15</v>
      </c>
      <c r="J137" s="7">
        <f t="shared" si="4"/>
        <v>15</v>
      </c>
      <c r="K137" s="10">
        <f t="shared" si="5"/>
        <v>10</v>
      </c>
      <c r="L137" s="10">
        <f t="shared" si="6"/>
        <v>10</v>
      </c>
      <c r="M137" s="7">
        <f t="shared" si="7"/>
        <v>1373.2800000000002</v>
      </c>
      <c r="N137" s="7">
        <f t="shared" si="8"/>
        <v>1373.2800000000002</v>
      </c>
      <c r="O137" s="50">
        <f t="shared" si="9"/>
        <v>1373.2800000000002</v>
      </c>
      <c r="P137" s="50">
        <f t="shared" si="10"/>
        <v>1373.2800000000002</v>
      </c>
      <c r="Q137" s="7">
        <f t="shared" si="11"/>
        <v>0</v>
      </c>
      <c r="R137" s="7">
        <f t="shared" si="12"/>
        <v>0</v>
      </c>
    </row>
    <row r="138" spans="1:18" ht="12.75" customHeight="1" x14ac:dyDescent="0.2">
      <c r="A138" s="13" t="s">
        <v>96</v>
      </c>
      <c r="B138" s="35">
        <v>141</v>
      </c>
      <c r="C138" s="13">
        <v>320</v>
      </c>
      <c r="G138" s="16">
        <f t="shared" si="1"/>
        <v>11</v>
      </c>
      <c r="H138" s="21">
        <f t="shared" si="2"/>
        <v>11</v>
      </c>
      <c r="I138" s="7">
        <f t="shared" si="3"/>
        <v>15</v>
      </c>
      <c r="J138" s="7">
        <f t="shared" si="4"/>
        <v>15</v>
      </c>
      <c r="K138" s="10">
        <f t="shared" si="5"/>
        <v>15</v>
      </c>
      <c r="L138" s="10">
        <f t="shared" si="6"/>
        <v>15</v>
      </c>
      <c r="M138" s="7">
        <f t="shared" si="7"/>
        <v>2059.92</v>
      </c>
      <c r="N138" s="7">
        <f t="shared" si="8"/>
        <v>2059.92</v>
      </c>
      <c r="O138" s="50">
        <f t="shared" si="9"/>
        <v>2059.92</v>
      </c>
      <c r="P138" s="50">
        <f t="shared" si="10"/>
        <v>2059.92</v>
      </c>
      <c r="Q138" s="7">
        <f t="shared" si="11"/>
        <v>0</v>
      </c>
      <c r="R138" s="7">
        <f t="shared" si="12"/>
        <v>0</v>
      </c>
    </row>
    <row r="139" spans="1:18" ht="12.75" customHeight="1" x14ac:dyDescent="0.2">
      <c r="A139" s="13" t="s">
        <v>97</v>
      </c>
      <c r="B139" s="35">
        <v>227</v>
      </c>
      <c r="C139" s="13">
        <v>410</v>
      </c>
      <c r="G139" s="16">
        <f t="shared" si="1"/>
        <v>18</v>
      </c>
      <c r="H139" s="21">
        <f t="shared" si="2"/>
        <v>18</v>
      </c>
      <c r="I139" s="7">
        <f t="shared" si="3"/>
        <v>20.55</v>
      </c>
      <c r="J139" s="7">
        <f t="shared" si="4"/>
        <v>20.55</v>
      </c>
      <c r="K139" s="10">
        <f t="shared" si="5"/>
        <v>15</v>
      </c>
      <c r="L139" s="10">
        <f t="shared" si="6"/>
        <v>15</v>
      </c>
      <c r="M139" s="7">
        <f t="shared" si="7"/>
        <v>2822.0904</v>
      </c>
      <c r="N139" s="7">
        <f t="shared" si="8"/>
        <v>2822.0904</v>
      </c>
      <c r="O139" s="50">
        <f t="shared" si="9"/>
        <v>2822.0904</v>
      </c>
      <c r="P139" s="50">
        <f t="shared" si="10"/>
        <v>2822.0904</v>
      </c>
      <c r="Q139" s="7">
        <f t="shared" si="11"/>
        <v>0</v>
      </c>
      <c r="R139" s="7">
        <f t="shared" si="12"/>
        <v>0</v>
      </c>
    </row>
    <row r="140" spans="1:18" ht="12.75" customHeight="1" x14ac:dyDescent="0.2">
      <c r="A140" s="13" t="s">
        <v>98</v>
      </c>
      <c r="B140" s="35">
        <v>100</v>
      </c>
      <c r="C140" s="13">
        <v>420</v>
      </c>
      <c r="G140" s="16">
        <f t="shared" si="1"/>
        <v>8</v>
      </c>
      <c r="H140" s="21">
        <f t="shared" si="2"/>
        <v>8</v>
      </c>
      <c r="I140" s="7">
        <f t="shared" si="3"/>
        <v>18.91</v>
      </c>
      <c r="J140" s="7">
        <f t="shared" si="4"/>
        <v>18.91</v>
      </c>
      <c r="K140" s="10">
        <f t="shared" si="5"/>
        <v>10</v>
      </c>
      <c r="L140" s="10">
        <f t="shared" si="6"/>
        <v>10</v>
      </c>
      <c r="M140" s="7">
        <f t="shared" si="7"/>
        <v>1731.2483200000001</v>
      </c>
      <c r="N140" s="7">
        <f t="shared" si="8"/>
        <v>1731.2483200000001</v>
      </c>
      <c r="O140" s="50">
        <f t="shared" si="9"/>
        <v>1731.2483200000001</v>
      </c>
      <c r="P140" s="50">
        <f t="shared" si="10"/>
        <v>1731.2483200000001</v>
      </c>
      <c r="Q140" s="7">
        <f t="shared" si="11"/>
        <v>0</v>
      </c>
      <c r="R140" s="7">
        <f t="shared" si="12"/>
        <v>0</v>
      </c>
    </row>
    <row r="141" spans="1:18" ht="12.75" customHeight="1" x14ac:dyDescent="0.2">
      <c r="A141" s="13" t="s">
        <v>99</v>
      </c>
      <c r="B141" s="35">
        <v>93</v>
      </c>
      <c r="C141" s="13">
        <v>430</v>
      </c>
      <c r="G141" s="16">
        <f t="shared" si="1"/>
        <v>7</v>
      </c>
      <c r="H141" s="21">
        <f t="shared" si="2"/>
        <v>7</v>
      </c>
      <c r="I141" s="7">
        <f t="shared" si="3"/>
        <v>18.260000000000002</v>
      </c>
      <c r="J141" s="7">
        <f t="shared" si="4"/>
        <v>18.260000000000002</v>
      </c>
      <c r="K141" s="10">
        <f t="shared" si="5"/>
        <v>10</v>
      </c>
      <c r="L141" s="10">
        <f t="shared" si="6"/>
        <v>10</v>
      </c>
      <c r="M141" s="7">
        <f t="shared" si="7"/>
        <v>1671.7395200000003</v>
      </c>
      <c r="N141" s="7">
        <f t="shared" si="8"/>
        <v>1671.7395200000003</v>
      </c>
      <c r="O141" s="50">
        <f t="shared" si="9"/>
        <v>1671.7395200000003</v>
      </c>
      <c r="P141" s="50">
        <f t="shared" si="10"/>
        <v>1671.7395200000003</v>
      </c>
      <c r="Q141" s="7">
        <f t="shared" si="11"/>
        <v>0</v>
      </c>
      <c r="R141" s="7">
        <f t="shared" si="12"/>
        <v>0</v>
      </c>
    </row>
    <row r="142" spans="1:18" ht="12.75" customHeight="1" x14ac:dyDescent="0.2">
      <c r="A142" s="13" t="s">
        <v>100</v>
      </c>
      <c r="B142" s="35">
        <v>42</v>
      </c>
      <c r="C142" s="13">
        <v>430</v>
      </c>
      <c r="G142" s="16">
        <f t="shared" si="1"/>
        <v>3</v>
      </c>
      <c r="H142" s="21">
        <f t="shared" si="2"/>
        <v>3</v>
      </c>
      <c r="I142" s="7">
        <f t="shared" si="3"/>
        <v>18.260000000000002</v>
      </c>
      <c r="J142" s="7">
        <f t="shared" si="4"/>
        <v>18.260000000000002</v>
      </c>
      <c r="K142" s="10">
        <f t="shared" si="5"/>
        <v>10</v>
      </c>
      <c r="L142" s="10">
        <f t="shared" si="6"/>
        <v>10</v>
      </c>
      <c r="M142" s="7">
        <f t="shared" si="7"/>
        <v>1671.7395200000003</v>
      </c>
      <c r="N142" s="7">
        <f t="shared" si="8"/>
        <v>1671.7395200000003</v>
      </c>
      <c r="O142" s="50">
        <f t="shared" si="9"/>
        <v>1671.7395200000003</v>
      </c>
      <c r="P142" s="50">
        <f t="shared" si="10"/>
        <v>1671.7395200000003</v>
      </c>
      <c r="Q142" s="7">
        <f t="shared" si="11"/>
        <v>0</v>
      </c>
      <c r="R142" s="7">
        <f t="shared" si="12"/>
        <v>0</v>
      </c>
    </row>
    <row r="143" spans="1:18" ht="12.75" x14ac:dyDescent="0.2">
      <c r="A143" s="13" t="s">
        <v>101</v>
      </c>
      <c r="B143" s="35">
        <v>67</v>
      </c>
      <c r="C143" s="13">
        <v>440</v>
      </c>
      <c r="G143" s="16">
        <f t="shared" si="1"/>
        <v>5</v>
      </c>
      <c r="H143" s="21">
        <f t="shared" si="2"/>
        <v>5</v>
      </c>
      <c r="I143" s="7">
        <f t="shared" si="3"/>
        <v>15</v>
      </c>
      <c r="J143" s="7">
        <f t="shared" si="4"/>
        <v>15</v>
      </c>
      <c r="K143" s="10">
        <f t="shared" si="5"/>
        <v>10</v>
      </c>
      <c r="L143" s="10">
        <f t="shared" si="6"/>
        <v>10</v>
      </c>
      <c r="M143" s="7">
        <f t="shared" si="7"/>
        <v>1373.2800000000002</v>
      </c>
      <c r="N143" s="7">
        <f t="shared" si="8"/>
        <v>1373.2800000000002</v>
      </c>
      <c r="O143" s="50">
        <f t="shared" si="9"/>
        <v>1373.2800000000002</v>
      </c>
      <c r="P143" s="50">
        <f t="shared" si="10"/>
        <v>1373.2800000000002</v>
      </c>
      <c r="Q143" s="7">
        <f t="shared" si="11"/>
        <v>0</v>
      </c>
      <c r="R143" s="7">
        <f t="shared" si="12"/>
        <v>0</v>
      </c>
    </row>
    <row r="144" spans="1:18" ht="12.75" x14ac:dyDescent="0.2">
      <c r="A144" s="13" t="s">
        <v>102</v>
      </c>
      <c r="B144" s="35">
        <v>65</v>
      </c>
      <c r="C144" s="13">
        <v>440</v>
      </c>
      <c r="G144" s="16">
        <f t="shared" si="1"/>
        <v>5</v>
      </c>
      <c r="H144" s="21">
        <f t="shared" si="2"/>
        <v>5</v>
      </c>
      <c r="I144" s="7">
        <f t="shared" si="3"/>
        <v>15</v>
      </c>
      <c r="J144" s="7">
        <f t="shared" si="4"/>
        <v>15</v>
      </c>
      <c r="K144" s="10">
        <f t="shared" si="5"/>
        <v>10</v>
      </c>
      <c r="L144" s="10">
        <f t="shared" si="6"/>
        <v>10</v>
      </c>
      <c r="M144" s="7">
        <f t="shared" si="7"/>
        <v>1373.2800000000002</v>
      </c>
      <c r="N144" s="7">
        <f t="shared" si="8"/>
        <v>1373.2800000000002</v>
      </c>
      <c r="O144" s="50">
        <f t="shared" si="9"/>
        <v>1373.2800000000002</v>
      </c>
      <c r="P144" s="50">
        <f t="shared" si="10"/>
        <v>1373.2800000000002</v>
      </c>
      <c r="Q144" s="7">
        <f t="shared" si="11"/>
        <v>0</v>
      </c>
      <c r="R144" s="7">
        <f t="shared" si="12"/>
        <v>0</v>
      </c>
    </row>
    <row r="145" spans="1:18" ht="12.75" x14ac:dyDescent="0.2">
      <c r="A145" s="13" t="s">
        <v>103</v>
      </c>
      <c r="B145" s="35">
        <v>25</v>
      </c>
      <c r="C145" s="13">
        <v>440</v>
      </c>
      <c r="G145" s="16">
        <f t="shared" si="1"/>
        <v>2</v>
      </c>
      <c r="H145" s="21">
        <f t="shared" si="2"/>
        <v>2</v>
      </c>
      <c r="I145" s="7">
        <f t="shared" si="3"/>
        <v>15</v>
      </c>
      <c r="J145" s="7">
        <f t="shared" si="4"/>
        <v>15</v>
      </c>
      <c r="K145" s="10">
        <f t="shared" si="5"/>
        <v>10</v>
      </c>
      <c r="L145" s="10">
        <f t="shared" si="6"/>
        <v>10</v>
      </c>
      <c r="M145" s="7">
        <f t="shared" si="7"/>
        <v>1373.2800000000002</v>
      </c>
      <c r="N145" s="7">
        <f t="shared" si="8"/>
        <v>1373.2800000000002</v>
      </c>
      <c r="O145" s="50">
        <f t="shared" si="9"/>
        <v>1373.2800000000002</v>
      </c>
      <c r="P145" s="50">
        <f t="shared" si="10"/>
        <v>1373.2800000000002</v>
      </c>
      <c r="Q145" s="7">
        <f t="shared" si="11"/>
        <v>0</v>
      </c>
      <c r="R145" s="7">
        <f t="shared" si="12"/>
        <v>0</v>
      </c>
    </row>
    <row r="146" spans="1:18" ht="12.75" x14ac:dyDescent="0.2">
      <c r="A146" s="13" t="s">
        <v>104</v>
      </c>
      <c r="B146" s="35">
        <v>91</v>
      </c>
      <c r="C146" s="13">
        <v>440</v>
      </c>
      <c r="G146" s="16">
        <f t="shared" si="1"/>
        <v>7</v>
      </c>
      <c r="H146" s="21">
        <f t="shared" si="2"/>
        <v>7</v>
      </c>
      <c r="I146" s="7">
        <f t="shared" si="3"/>
        <v>15</v>
      </c>
      <c r="J146" s="7">
        <f t="shared" si="4"/>
        <v>15</v>
      </c>
      <c r="K146" s="10">
        <f t="shared" si="5"/>
        <v>10</v>
      </c>
      <c r="L146" s="10">
        <f t="shared" si="6"/>
        <v>10</v>
      </c>
      <c r="M146" s="7">
        <f t="shared" si="7"/>
        <v>1373.2800000000002</v>
      </c>
      <c r="N146" s="7">
        <f t="shared" si="8"/>
        <v>1373.2800000000002</v>
      </c>
      <c r="O146" s="50">
        <f t="shared" si="9"/>
        <v>1373.2800000000002</v>
      </c>
      <c r="P146" s="50">
        <f t="shared" si="10"/>
        <v>1373.2800000000002</v>
      </c>
      <c r="Q146" s="7">
        <f t="shared" si="11"/>
        <v>0</v>
      </c>
      <c r="R146" s="7">
        <f t="shared" si="12"/>
        <v>0</v>
      </c>
    </row>
    <row r="147" spans="1:18" ht="12.75" x14ac:dyDescent="0.2">
      <c r="A147" s="13" t="s">
        <v>105</v>
      </c>
      <c r="B147" s="35">
        <v>119</v>
      </c>
      <c r="C147" s="13">
        <v>440</v>
      </c>
      <c r="G147" s="16">
        <f t="shared" si="1"/>
        <v>9</v>
      </c>
      <c r="H147" s="21">
        <f t="shared" si="2"/>
        <v>9</v>
      </c>
      <c r="I147" s="7">
        <f t="shared" si="3"/>
        <v>15</v>
      </c>
      <c r="J147" s="7">
        <f t="shared" si="4"/>
        <v>15</v>
      </c>
      <c r="K147" s="10">
        <f t="shared" si="5"/>
        <v>10</v>
      </c>
      <c r="L147" s="10">
        <f t="shared" si="6"/>
        <v>10</v>
      </c>
      <c r="M147" s="7">
        <f t="shared" si="7"/>
        <v>1373.2800000000002</v>
      </c>
      <c r="N147" s="7">
        <f t="shared" si="8"/>
        <v>1373.2800000000002</v>
      </c>
      <c r="O147" s="50">
        <f t="shared" si="9"/>
        <v>1373.2800000000002</v>
      </c>
      <c r="P147" s="50">
        <f t="shared" si="10"/>
        <v>1373.2800000000002</v>
      </c>
      <c r="Q147" s="7">
        <f t="shared" si="11"/>
        <v>0</v>
      </c>
      <c r="R147" s="7">
        <f t="shared" si="12"/>
        <v>0</v>
      </c>
    </row>
    <row r="148" spans="1:18" ht="12.75" x14ac:dyDescent="0.2">
      <c r="A148" s="13" t="s">
        <v>106</v>
      </c>
      <c r="B148" s="35">
        <v>6</v>
      </c>
      <c r="C148" s="13">
        <v>440</v>
      </c>
      <c r="G148" s="16">
        <f t="shared" si="1"/>
        <v>0</v>
      </c>
      <c r="H148" s="21">
        <f t="shared" si="2"/>
        <v>0</v>
      </c>
      <c r="I148" s="7">
        <f t="shared" si="3"/>
        <v>15</v>
      </c>
      <c r="J148" s="7">
        <f t="shared" si="4"/>
        <v>15</v>
      </c>
      <c r="K148" s="10">
        <f t="shared" si="5"/>
        <v>0</v>
      </c>
      <c r="L148" s="10">
        <f t="shared" si="6"/>
        <v>0</v>
      </c>
      <c r="M148" s="7">
        <f t="shared" si="7"/>
        <v>0</v>
      </c>
      <c r="N148" s="7">
        <f t="shared" si="8"/>
        <v>0</v>
      </c>
      <c r="O148" s="50">
        <f t="shared" si="9"/>
        <v>0</v>
      </c>
      <c r="P148" s="50">
        <f t="shared" si="10"/>
        <v>0</v>
      </c>
      <c r="Q148" s="7">
        <f t="shared" si="11"/>
        <v>0</v>
      </c>
      <c r="R148" s="7">
        <f t="shared" si="12"/>
        <v>0</v>
      </c>
    </row>
    <row r="149" spans="1:18" ht="12.75" x14ac:dyDescent="0.2">
      <c r="A149" s="13" t="s">
        <v>107</v>
      </c>
      <c r="B149" s="35">
        <v>101</v>
      </c>
      <c r="C149" s="13">
        <v>440</v>
      </c>
      <c r="G149" s="16">
        <f t="shared" si="1"/>
        <v>8</v>
      </c>
      <c r="H149" s="21">
        <f t="shared" si="2"/>
        <v>8</v>
      </c>
      <c r="I149" s="7">
        <f t="shared" si="3"/>
        <v>15</v>
      </c>
      <c r="J149" s="7">
        <f t="shared" si="4"/>
        <v>15</v>
      </c>
      <c r="K149" s="10">
        <f t="shared" si="5"/>
        <v>10</v>
      </c>
      <c r="L149" s="10">
        <f t="shared" si="6"/>
        <v>10</v>
      </c>
      <c r="M149" s="7">
        <f t="shared" si="7"/>
        <v>1373.2800000000002</v>
      </c>
      <c r="N149" s="7">
        <f t="shared" si="8"/>
        <v>1373.2800000000002</v>
      </c>
      <c r="O149" s="50">
        <f t="shared" si="9"/>
        <v>1373.2800000000002</v>
      </c>
      <c r="P149" s="50">
        <f t="shared" si="10"/>
        <v>1373.2800000000002</v>
      </c>
      <c r="Q149" s="7">
        <f t="shared" si="11"/>
        <v>0</v>
      </c>
      <c r="R149" s="7">
        <f t="shared" si="12"/>
        <v>0</v>
      </c>
    </row>
    <row r="150" spans="1:18" ht="12.75" x14ac:dyDescent="0.2">
      <c r="A150" s="13" t="s">
        <v>108</v>
      </c>
      <c r="B150" s="35">
        <v>177</v>
      </c>
      <c r="C150" s="13">
        <v>440</v>
      </c>
      <c r="G150" s="16">
        <f t="shared" si="1"/>
        <v>14</v>
      </c>
      <c r="H150" s="21">
        <f t="shared" si="2"/>
        <v>14</v>
      </c>
      <c r="I150" s="7">
        <f t="shared" si="3"/>
        <v>15</v>
      </c>
      <c r="J150" s="7">
        <f t="shared" si="4"/>
        <v>15</v>
      </c>
      <c r="K150" s="10">
        <f t="shared" si="5"/>
        <v>15</v>
      </c>
      <c r="L150" s="10">
        <f t="shared" si="6"/>
        <v>15</v>
      </c>
      <c r="M150" s="7">
        <f t="shared" si="7"/>
        <v>2059.92</v>
      </c>
      <c r="N150" s="7">
        <f t="shared" si="8"/>
        <v>2059.92</v>
      </c>
      <c r="O150" s="50">
        <f t="shared" si="9"/>
        <v>2059.92</v>
      </c>
      <c r="P150" s="50">
        <f t="shared" si="10"/>
        <v>2059.92</v>
      </c>
      <c r="Q150" s="7">
        <f t="shared" si="11"/>
        <v>0</v>
      </c>
      <c r="R150" s="7">
        <f t="shared" si="12"/>
        <v>0</v>
      </c>
    </row>
    <row r="151" spans="1:18" ht="12.75" customHeight="1" x14ac:dyDescent="0.2">
      <c r="A151" s="13" t="s">
        <v>109</v>
      </c>
      <c r="B151" s="35">
        <v>106</v>
      </c>
      <c r="C151" s="13">
        <v>510</v>
      </c>
      <c r="G151" s="16">
        <f t="shared" si="1"/>
        <v>8</v>
      </c>
      <c r="H151" s="21">
        <f t="shared" si="2"/>
        <v>8</v>
      </c>
      <c r="I151" s="7">
        <f t="shared" si="3"/>
        <v>26.55</v>
      </c>
      <c r="J151" s="7">
        <f t="shared" si="4"/>
        <v>26.55</v>
      </c>
      <c r="K151" s="10">
        <f t="shared" si="5"/>
        <v>10</v>
      </c>
      <c r="L151" s="10">
        <f t="shared" si="6"/>
        <v>10</v>
      </c>
      <c r="M151" s="7">
        <f t="shared" si="7"/>
        <v>2430.7056000000002</v>
      </c>
      <c r="N151" s="7">
        <f t="shared" si="8"/>
        <v>2430.7056000000002</v>
      </c>
      <c r="O151" s="50">
        <f t="shared" si="9"/>
        <v>2430.7056000000002</v>
      </c>
      <c r="P151" s="50">
        <f t="shared" si="10"/>
        <v>2430.7056000000002</v>
      </c>
      <c r="Q151" s="7">
        <f t="shared" si="11"/>
        <v>0</v>
      </c>
      <c r="R151" s="7">
        <f t="shared" si="12"/>
        <v>0</v>
      </c>
    </row>
    <row r="152" spans="1:18" ht="12.75" customHeight="1" x14ac:dyDescent="0.2">
      <c r="A152" s="13" t="s">
        <v>110</v>
      </c>
      <c r="B152" s="35">
        <v>53</v>
      </c>
      <c r="C152" s="13">
        <v>510</v>
      </c>
      <c r="G152" s="16">
        <f t="shared" si="1"/>
        <v>4</v>
      </c>
      <c r="H152" s="21">
        <f t="shared" si="2"/>
        <v>4</v>
      </c>
      <c r="I152" s="7">
        <f t="shared" si="3"/>
        <v>26.55</v>
      </c>
      <c r="J152" s="7">
        <f t="shared" si="4"/>
        <v>26.55</v>
      </c>
      <c r="K152" s="10">
        <f t="shared" si="5"/>
        <v>10</v>
      </c>
      <c r="L152" s="10">
        <f t="shared" si="6"/>
        <v>10</v>
      </c>
      <c r="M152" s="7">
        <f t="shared" si="7"/>
        <v>2430.7056000000002</v>
      </c>
      <c r="N152" s="7">
        <f t="shared" si="8"/>
        <v>2430.7056000000002</v>
      </c>
      <c r="O152" s="50">
        <f t="shared" si="9"/>
        <v>2430.7056000000002</v>
      </c>
      <c r="P152" s="50">
        <f t="shared" si="10"/>
        <v>2430.7056000000002</v>
      </c>
      <c r="Q152" s="7">
        <f t="shared" si="11"/>
        <v>0</v>
      </c>
      <c r="R152" s="7">
        <f t="shared" si="12"/>
        <v>0</v>
      </c>
    </row>
    <row r="153" spans="1:18" ht="12.75" customHeight="1" x14ac:dyDescent="0.2">
      <c r="A153" s="13" t="s">
        <v>111</v>
      </c>
      <c r="B153" s="35">
        <v>132</v>
      </c>
      <c r="C153" s="13">
        <v>510</v>
      </c>
      <c r="G153" s="16">
        <f t="shared" ref="G153:G184" si="13">INT(B153/12)</f>
        <v>11</v>
      </c>
      <c r="H153" s="21">
        <f t="shared" ref="H153:H184" si="14">MAX(0,INT((B153+$C$27)/12))</f>
        <v>11</v>
      </c>
      <c r="I153" s="7">
        <f t="shared" ref="I153:I184" si="15">VLOOKUP($C153,$A$72:$E$97,3)</f>
        <v>26.55</v>
      </c>
      <c r="J153" s="7">
        <f t="shared" ref="J153:J184" si="16">VLOOKUP($C153,$A$72:$E$97,4)</f>
        <v>26.55</v>
      </c>
      <c r="K153" s="10">
        <f t="shared" ref="K153:K184" si="17">VLOOKUP($G153,$A$109:$C$115,2)</f>
        <v>15</v>
      </c>
      <c r="L153" s="10">
        <f t="shared" ref="L153:L184" si="18">VLOOKUP($H153,$A$109:$C$115,3)</f>
        <v>15</v>
      </c>
      <c r="M153" s="7">
        <f t="shared" ref="M153:M184" si="19">$C$31*$J153*$K153*(1+$C$28/100)</f>
        <v>3646.0584000000003</v>
      </c>
      <c r="N153" s="7">
        <f t="shared" ref="N153:N184" si="20">$C$31*$J153*$L153*(1+$C$28/100)</f>
        <v>3646.0584000000003</v>
      </c>
      <c r="O153" s="50">
        <f t="shared" ref="O153:O184" si="21">$C$31*$I153*$K153*(1+$C$28/100)</f>
        <v>3646.0584000000003</v>
      </c>
      <c r="P153" s="50">
        <f t="shared" ref="P153:P184" si="22">$C$31*$I153*$L153*(1+$C$28/100)</f>
        <v>3646.0584000000003</v>
      </c>
      <c r="Q153" s="7">
        <f t="shared" ref="Q153:Q184" si="23">$D$62*$C$31*$J153*(1+$C$28/100)</f>
        <v>0</v>
      </c>
      <c r="R153" s="7">
        <f t="shared" ref="R153:R184" si="24">$J153*($D$56/100)*(($C$29*$C$30)+$C$32)</f>
        <v>0</v>
      </c>
    </row>
    <row r="154" spans="1:18" ht="12.75" customHeight="1" x14ac:dyDescent="0.2">
      <c r="A154" s="13" t="s">
        <v>112</v>
      </c>
      <c r="B154" s="35">
        <v>199</v>
      </c>
      <c r="C154" s="13">
        <v>510</v>
      </c>
      <c r="G154" s="16">
        <f t="shared" si="13"/>
        <v>16</v>
      </c>
      <c r="H154" s="21">
        <f t="shared" si="14"/>
        <v>16</v>
      </c>
      <c r="I154" s="7">
        <f t="shared" si="15"/>
        <v>26.55</v>
      </c>
      <c r="J154" s="7">
        <f t="shared" si="16"/>
        <v>26.55</v>
      </c>
      <c r="K154" s="10">
        <f t="shared" si="17"/>
        <v>15</v>
      </c>
      <c r="L154" s="10">
        <f t="shared" si="18"/>
        <v>15</v>
      </c>
      <c r="M154" s="7">
        <f t="shared" si="19"/>
        <v>3646.0584000000003</v>
      </c>
      <c r="N154" s="7">
        <f t="shared" si="20"/>
        <v>3646.0584000000003</v>
      </c>
      <c r="O154" s="50">
        <f t="shared" si="21"/>
        <v>3646.0584000000003</v>
      </c>
      <c r="P154" s="50">
        <f t="shared" si="22"/>
        <v>3646.0584000000003</v>
      </c>
      <c r="Q154" s="7">
        <f t="shared" si="23"/>
        <v>0</v>
      </c>
      <c r="R154" s="7">
        <f t="shared" si="24"/>
        <v>0</v>
      </c>
    </row>
    <row r="155" spans="1:18" ht="12.75" customHeight="1" x14ac:dyDescent="0.2">
      <c r="A155" s="13" t="s">
        <v>113</v>
      </c>
      <c r="B155" s="35">
        <v>263</v>
      </c>
      <c r="C155" s="13">
        <v>510</v>
      </c>
      <c r="G155" s="16">
        <f t="shared" si="13"/>
        <v>21</v>
      </c>
      <c r="H155" s="21">
        <f t="shared" si="14"/>
        <v>21</v>
      </c>
      <c r="I155" s="7">
        <f t="shared" si="15"/>
        <v>26.55</v>
      </c>
      <c r="J155" s="7">
        <f t="shared" si="16"/>
        <v>26.55</v>
      </c>
      <c r="K155" s="10">
        <f t="shared" si="17"/>
        <v>20</v>
      </c>
      <c r="L155" s="10">
        <f t="shared" si="18"/>
        <v>20</v>
      </c>
      <c r="M155" s="7">
        <f t="shared" si="19"/>
        <v>4861.4112000000005</v>
      </c>
      <c r="N155" s="7">
        <f t="shared" si="20"/>
        <v>4861.4112000000005</v>
      </c>
      <c r="O155" s="50">
        <f t="shared" si="21"/>
        <v>4861.4112000000005</v>
      </c>
      <c r="P155" s="50">
        <f t="shared" si="22"/>
        <v>4861.4112000000005</v>
      </c>
      <c r="Q155" s="7">
        <f t="shared" si="23"/>
        <v>0</v>
      </c>
      <c r="R155" s="7">
        <f t="shared" si="24"/>
        <v>0</v>
      </c>
    </row>
    <row r="156" spans="1:18" ht="12.75" customHeight="1" x14ac:dyDescent="0.2">
      <c r="A156" s="13" t="s">
        <v>114</v>
      </c>
      <c r="B156" s="35">
        <v>75</v>
      </c>
      <c r="C156" s="13">
        <v>520</v>
      </c>
      <c r="G156" s="16">
        <f t="shared" si="13"/>
        <v>6</v>
      </c>
      <c r="H156" s="21">
        <f t="shared" si="14"/>
        <v>6</v>
      </c>
      <c r="I156" s="7">
        <f t="shared" si="15"/>
        <v>24.85</v>
      </c>
      <c r="J156" s="7">
        <f t="shared" si="16"/>
        <v>24.85</v>
      </c>
      <c r="K156" s="10">
        <f t="shared" si="17"/>
        <v>10</v>
      </c>
      <c r="L156" s="10">
        <f t="shared" si="18"/>
        <v>10</v>
      </c>
      <c r="M156" s="7">
        <f t="shared" si="19"/>
        <v>2275.0672</v>
      </c>
      <c r="N156" s="7">
        <f t="shared" si="20"/>
        <v>2275.0672</v>
      </c>
      <c r="O156" s="50">
        <f t="shared" si="21"/>
        <v>2275.0672</v>
      </c>
      <c r="P156" s="50">
        <f t="shared" si="22"/>
        <v>2275.0672</v>
      </c>
      <c r="Q156" s="7">
        <f t="shared" si="23"/>
        <v>0</v>
      </c>
      <c r="R156" s="7">
        <f t="shared" si="24"/>
        <v>0</v>
      </c>
    </row>
    <row r="157" spans="1:18" ht="12.75" customHeight="1" x14ac:dyDescent="0.2">
      <c r="A157" s="13" t="s">
        <v>115</v>
      </c>
      <c r="B157" s="35">
        <v>110</v>
      </c>
      <c r="C157" s="13">
        <v>520</v>
      </c>
      <c r="G157" s="16">
        <f t="shared" si="13"/>
        <v>9</v>
      </c>
      <c r="H157" s="21">
        <f t="shared" si="14"/>
        <v>9</v>
      </c>
      <c r="I157" s="7">
        <f t="shared" si="15"/>
        <v>24.85</v>
      </c>
      <c r="J157" s="7">
        <f t="shared" si="16"/>
        <v>24.85</v>
      </c>
      <c r="K157" s="10">
        <f t="shared" si="17"/>
        <v>10</v>
      </c>
      <c r="L157" s="10">
        <f t="shared" si="18"/>
        <v>10</v>
      </c>
      <c r="M157" s="7">
        <f t="shared" si="19"/>
        <v>2275.0672</v>
      </c>
      <c r="N157" s="7">
        <f t="shared" si="20"/>
        <v>2275.0672</v>
      </c>
      <c r="O157" s="50">
        <f t="shared" si="21"/>
        <v>2275.0672</v>
      </c>
      <c r="P157" s="50">
        <f t="shared" si="22"/>
        <v>2275.0672</v>
      </c>
      <c r="Q157" s="7">
        <f t="shared" si="23"/>
        <v>0</v>
      </c>
      <c r="R157" s="7">
        <f t="shared" si="24"/>
        <v>0</v>
      </c>
    </row>
    <row r="158" spans="1:18" ht="12.75" customHeight="1" x14ac:dyDescent="0.2">
      <c r="A158" s="13" t="s">
        <v>116</v>
      </c>
      <c r="B158" s="35">
        <v>148</v>
      </c>
      <c r="C158" s="13">
        <v>520</v>
      </c>
      <c r="G158" s="16">
        <f t="shared" si="13"/>
        <v>12</v>
      </c>
      <c r="H158" s="21">
        <f t="shared" si="14"/>
        <v>12</v>
      </c>
      <c r="I158" s="7">
        <f t="shared" si="15"/>
        <v>24.85</v>
      </c>
      <c r="J158" s="7">
        <f t="shared" si="16"/>
        <v>24.85</v>
      </c>
      <c r="K158" s="10">
        <f t="shared" si="17"/>
        <v>15</v>
      </c>
      <c r="L158" s="10">
        <f t="shared" si="18"/>
        <v>15</v>
      </c>
      <c r="M158" s="7">
        <f t="shared" si="19"/>
        <v>3412.6008000000002</v>
      </c>
      <c r="N158" s="7">
        <f t="shared" si="20"/>
        <v>3412.6008000000002</v>
      </c>
      <c r="O158" s="50">
        <f t="shared" si="21"/>
        <v>3412.6008000000002</v>
      </c>
      <c r="P158" s="50">
        <f t="shared" si="22"/>
        <v>3412.6008000000002</v>
      </c>
      <c r="Q158" s="7">
        <f t="shared" si="23"/>
        <v>0</v>
      </c>
      <c r="R158" s="7">
        <f t="shared" si="24"/>
        <v>0</v>
      </c>
    </row>
    <row r="159" spans="1:18" ht="12.75" customHeight="1" x14ac:dyDescent="0.2">
      <c r="A159" s="13" t="s">
        <v>117</v>
      </c>
      <c r="B159" s="35">
        <v>171</v>
      </c>
      <c r="C159" s="13">
        <v>520</v>
      </c>
      <c r="G159" s="16">
        <f t="shared" si="13"/>
        <v>14</v>
      </c>
      <c r="H159" s="21">
        <f t="shared" si="14"/>
        <v>14</v>
      </c>
      <c r="I159" s="7">
        <f t="shared" si="15"/>
        <v>24.85</v>
      </c>
      <c r="J159" s="7">
        <f t="shared" si="16"/>
        <v>24.85</v>
      </c>
      <c r="K159" s="10">
        <f t="shared" si="17"/>
        <v>15</v>
      </c>
      <c r="L159" s="10">
        <f t="shared" si="18"/>
        <v>15</v>
      </c>
      <c r="M159" s="7">
        <f t="shared" si="19"/>
        <v>3412.6008000000002</v>
      </c>
      <c r="N159" s="7">
        <f t="shared" si="20"/>
        <v>3412.6008000000002</v>
      </c>
      <c r="O159" s="50">
        <f t="shared" si="21"/>
        <v>3412.6008000000002</v>
      </c>
      <c r="P159" s="50">
        <f t="shared" si="22"/>
        <v>3412.6008000000002</v>
      </c>
      <c r="Q159" s="7">
        <f t="shared" si="23"/>
        <v>0</v>
      </c>
      <c r="R159" s="7">
        <f t="shared" si="24"/>
        <v>0</v>
      </c>
    </row>
    <row r="160" spans="1:18" ht="12.75" customHeight="1" x14ac:dyDescent="0.2">
      <c r="A160" s="13" t="s">
        <v>118</v>
      </c>
      <c r="B160" s="35">
        <v>220</v>
      </c>
      <c r="C160" s="13">
        <v>520</v>
      </c>
      <c r="G160" s="16">
        <f t="shared" si="13"/>
        <v>18</v>
      </c>
      <c r="H160" s="21">
        <f t="shared" si="14"/>
        <v>18</v>
      </c>
      <c r="I160" s="7">
        <f t="shared" si="15"/>
        <v>24.85</v>
      </c>
      <c r="J160" s="7">
        <f t="shared" si="16"/>
        <v>24.85</v>
      </c>
      <c r="K160" s="10">
        <f t="shared" si="17"/>
        <v>15</v>
      </c>
      <c r="L160" s="10">
        <f t="shared" si="18"/>
        <v>15</v>
      </c>
      <c r="M160" s="7">
        <f t="shared" si="19"/>
        <v>3412.6008000000002</v>
      </c>
      <c r="N160" s="7">
        <f t="shared" si="20"/>
        <v>3412.6008000000002</v>
      </c>
      <c r="O160" s="50">
        <f t="shared" si="21"/>
        <v>3412.6008000000002</v>
      </c>
      <c r="P160" s="50">
        <f t="shared" si="22"/>
        <v>3412.6008000000002</v>
      </c>
      <c r="Q160" s="7">
        <f t="shared" si="23"/>
        <v>0</v>
      </c>
      <c r="R160" s="7">
        <f t="shared" si="24"/>
        <v>0</v>
      </c>
    </row>
    <row r="161" spans="1:18" ht="12.75" customHeight="1" x14ac:dyDescent="0.2">
      <c r="A161" s="13" t="s">
        <v>119</v>
      </c>
      <c r="B161" s="35">
        <v>236</v>
      </c>
      <c r="C161" s="13">
        <v>530</v>
      </c>
      <c r="G161" s="16">
        <f t="shared" si="13"/>
        <v>19</v>
      </c>
      <c r="H161" s="21">
        <f t="shared" si="14"/>
        <v>19</v>
      </c>
      <c r="I161" s="7">
        <f t="shared" si="15"/>
        <v>24.26</v>
      </c>
      <c r="J161" s="7">
        <f t="shared" si="16"/>
        <v>24.26</v>
      </c>
      <c r="K161" s="10">
        <f t="shared" si="17"/>
        <v>15</v>
      </c>
      <c r="L161" s="10">
        <f t="shared" si="18"/>
        <v>15</v>
      </c>
      <c r="M161" s="7">
        <f t="shared" si="19"/>
        <v>3331.5772800000004</v>
      </c>
      <c r="N161" s="7">
        <f t="shared" si="20"/>
        <v>3331.5772800000004</v>
      </c>
      <c r="O161" s="50">
        <f t="shared" si="21"/>
        <v>3331.5772800000004</v>
      </c>
      <c r="P161" s="50">
        <f t="shared" si="22"/>
        <v>3331.5772800000004</v>
      </c>
      <c r="Q161" s="7">
        <f t="shared" si="23"/>
        <v>0</v>
      </c>
      <c r="R161" s="7">
        <f t="shared" si="24"/>
        <v>0</v>
      </c>
    </row>
    <row r="162" spans="1:18" ht="12.75" customHeight="1" x14ac:dyDescent="0.2">
      <c r="A162" s="13" t="s">
        <v>120</v>
      </c>
      <c r="B162" s="35">
        <v>349</v>
      </c>
      <c r="C162" s="13">
        <v>530</v>
      </c>
      <c r="G162" s="16">
        <f t="shared" si="13"/>
        <v>29</v>
      </c>
      <c r="H162" s="21">
        <f t="shared" si="14"/>
        <v>29</v>
      </c>
      <c r="I162" s="7">
        <f t="shared" si="15"/>
        <v>24.26</v>
      </c>
      <c r="J162" s="7">
        <f t="shared" si="16"/>
        <v>24.26</v>
      </c>
      <c r="K162" s="10">
        <f t="shared" si="17"/>
        <v>20</v>
      </c>
      <c r="L162" s="10">
        <f t="shared" si="18"/>
        <v>20</v>
      </c>
      <c r="M162" s="7">
        <f t="shared" si="19"/>
        <v>4442.1030400000009</v>
      </c>
      <c r="N162" s="7">
        <f t="shared" si="20"/>
        <v>4442.1030400000009</v>
      </c>
      <c r="O162" s="50">
        <f t="shared" si="21"/>
        <v>4442.1030400000009</v>
      </c>
      <c r="P162" s="50">
        <f t="shared" si="22"/>
        <v>4442.1030400000009</v>
      </c>
      <c r="Q162" s="7">
        <f t="shared" si="23"/>
        <v>0</v>
      </c>
      <c r="R162" s="7">
        <f t="shared" si="24"/>
        <v>0</v>
      </c>
    </row>
    <row r="163" spans="1:18" ht="12.75" customHeight="1" x14ac:dyDescent="0.2">
      <c r="A163" s="13" t="s">
        <v>121</v>
      </c>
      <c r="B163" s="35">
        <v>69</v>
      </c>
      <c r="C163" s="13">
        <v>540</v>
      </c>
      <c r="G163" s="16">
        <f t="shared" si="13"/>
        <v>5</v>
      </c>
      <c r="H163" s="21">
        <f t="shared" si="14"/>
        <v>5</v>
      </c>
      <c r="I163" s="7">
        <f t="shared" si="15"/>
        <v>19.920000000000002</v>
      </c>
      <c r="J163" s="7">
        <f t="shared" si="16"/>
        <v>19.920000000000002</v>
      </c>
      <c r="K163" s="10">
        <f t="shared" si="17"/>
        <v>10</v>
      </c>
      <c r="L163" s="10">
        <f t="shared" si="18"/>
        <v>10</v>
      </c>
      <c r="M163" s="7">
        <f t="shared" si="19"/>
        <v>1823.7158400000003</v>
      </c>
      <c r="N163" s="7">
        <f t="shared" si="20"/>
        <v>1823.7158400000003</v>
      </c>
      <c r="O163" s="50">
        <f t="shared" si="21"/>
        <v>1823.7158400000003</v>
      </c>
      <c r="P163" s="50">
        <f t="shared" si="22"/>
        <v>1823.7158400000003</v>
      </c>
      <c r="Q163" s="7">
        <f t="shared" si="23"/>
        <v>0</v>
      </c>
      <c r="R163" s="7">
        <f t="shared" si="24"/>
        <v>0</v>
      </c>
    </row>
    <row r="164" spans="1:18" ht="12.75" customHeight="1" x14ac:dyDescent="0.2">
      <c r="A164" s="13" t="s">
        <v>122</v>
      </c>
      <c r="B164" s="35">
        <v>71</v>
      </c>
      <c r="C164" s="13">
        <v>540</v>
      </c>
      <c r="G164" s="16">
        <f t="shared" si="13"/>
        <v>5</v>
      </c>
      <c r="H164" s="21">
        <f t="shared" si="14"/>
        <v>5</v>
      </c>
      <c r="I164" s="7">
        <f t="shared" si="15"/>
        <v>19.920000000000002</v>
      </c>
      <c r="J164" s="7">
        <f t="shared" si="16"/>
        <v>19.920000000000002</v>
      </c>
      <c r="K164" s="10">
        <f t="shared" si="17"/>
        <v>10</v>
      </c>
      <c r="L164" s="10">
        <f t="shared" si="18"/>
        <v>10</v>
      </c>
      <c r="M164" s="7">
        <f t="shared" si="19"/>
        <v>1823.7158400000003</v>
      </c>
      <c r="N164" s="7">
        <f t="shared" si="20"/>
        <v>1823.7158400000003</v>
      </c>
      <c r="O164" s="50">
        <f t="shared" si="21"/>
        <v>1823.7158400000003</v>
      </c>
      <c r="P164" s="50">
        <f t="shared" si="22"/>
        <v>1823.7158400000003</v>
      </c>
      <c r="Q164" s="7">
        <f t="shared" si="23"/>
        <v>0</v>
      </c>
      <c r="R164" s="7">
        <f t="shared" si="24"/>
        <v>0</v>
      </c>
    </row>
    <row r="165" spans="1:18" ht="12.75" customHeight="1" x14ac:dyDescent="0.2">
      <c r="A165" s="13" t="s">
        <v>123</v>
      </c>
      <c r="B165" s="35">
        <v>93</v>
      </c>
      <c r="C165" s="13">
        <v>540</v>
      </c>
      <c r="G165" s="16">
        <f t="shared" si="13"/>
        <v>7</v>
      </c>
      <c r="H165" s="21">
        <f t="shared" si="14"/>
        <v>7</v>
      </c>
      <c r="I165" s="7">
        <f t="shared" si="15"/>
        <v>19.920000000000002</v>
      </c>
      <c r="J165" s="7">
        <f t="shared" si="16"/>
        <v>19.920000000000002</v>
      </c>
      <c r="K165" s="10">
        <f t="shared" si="17"/>
        <v>10</v>
      </c>
      <c r="L165" s="10">
        <f t="shared" si="18"/>
        <v>10</v>
      </c>
      <c r="M165" s="7">
        <f t="shared" si="19"/>
        <v>1823.7158400000003</v>
      </c>
      <c r="N165" s="7">
        <f t="shared" si="20"/>
        <v>1823.7158400000003</v>
      </c>
      <c r="O165" s="50">
        <f t="shared" si="21"/>
        <v>1823.7158400000003</v>
      </c>
      <c r="P165" s="50">
        <f t="shared" si="22"/>
        <v>1823.7158400000003</v>
      </c>
      <c r="Q165" s="7">
        <f t="shared" si="23"/>
        <v>0</v>
      </c>
      <c r="R165" s="7">
        <f t="shared" si="24"/>
        <v>0</v>
      </c>
    </row>
    <row r="166" spans="1:18" ht="12.75" customHeight="1" x14ac:dyDescent="0.2">
      <c r="A166" s="13" t="s">
        <v>124</v>
      </c>
      <c r="B166" s="35">
        <v>88</v>
      </c>
      <c r="C166" s="13">
        <v>540</v>
      </c>
      <c r="G166" s="16">
        <f t="shared" si="13"/>
        <v>7</v>
      </c>
      <c r="H166" s="21">
        <f t="shared" si="14"/>
        <v>7</v>
      </c>
      <c r="I166" s="7">
        <f t="shared" si="15"/>
        <v>19.920000000000002</v>
      </c>
      <c r="J166" s="7">
        <f t="shared" si="16"/>
        <v>19.920000000000002</v>
      </c>
      <c r="K166" s="10">
        <f t="shared" si="17"/>
        <v>10</v>
      </c>
      <c r="L166" s="10">
        <f t="shared" si="18"/>
        <v>10</v>
      </c>
      <c r="M166" s="7">
        <f t="shared" si="19"/>
        <v>1823.7158400000003</v>
      </c>
      <c r="N166" s="7">
        <f t="shared" si="20"/>
        <v>1823.7158400000003</v>
      </c>
      <c r="O166" s="50">
        <f t="shared" si="21"/>
        <v>1823.7158400000003</v>
      </c>
      <c r="P166" s="50">
        <f t="shared" si="22"/>
        <v>1823.7158400000003</v>
      </c>
      <c r="Q166" s="7">
        <f t="shared" si="23"/>
        <v>0</v>
      </c>
      <c r="R166" s="7">
        <f t="shared" si="24"/>
        <v>0</v>
      </c>
    </row>
    <row r="167" spans="1:18" ht="12.75" customHeight="1" x14ac:dyDescent="0.2">
      <c r="A167" s="13" t="s">
        <v>125</v>
      </c>
      <c r="B167" s="35">
        <v>80</v>
      </c>
      <c r="C167" s="13">
        <v>540</v>
      </c>
      <c r="G167" s="16">
        <f t="shared" si="13"/>
        <v>6</v>
      </c>
      <c r="H167" s="21">
        <f t="shared" si="14"/>
        <v>6</v>
      </c>
      <c r="I167" s="7">
        <f t="shared" si="15"/>
        <v>19.920000000000002</v>
      </c>
      <c r="J167" s="7">
        <f t="shared" si="16"/>
        <v>19.920000000000002</v>
      </c>
      <c r="K167" s="10">
        <f t="shared" si="17"/>
        <v>10</v>
      </c>
      <c r="L167" s="10">
        <f t="shared" si="18"/>
        <v>10</v>
      </c>
      <c r="M167" s="7">
        <f t="shared" si="19"/>
        <v>1823.7158400000003</v>
      </c>
      <c r="N167" s="7">
        <f t="shared" si="20"/>
        <v>1823.7158400000003</v>
      </c>
      <c r="O167" s="50">
        <f t="shared" si="21"/>
        <v>1823.7158400000003</v>
      </c>
      <c r="P167" s="50">
        <f t="shared" si="22"/>
        <v>1823.7158400000003</v>
      </c>
      <c r="Q167" s="7">
        <f t="shared" si="23"/>
        <v>0</v>
      </c>
      <c r="R167" s="7">
        <f t="shared" si="24"/>
        <v>0</v>
      </c>
    </row>
    <row r="168" spans="1:18" ht="12.75" customHeight="1" x14ac:dyDescent="0.2">
      <c r="A168" s="13" t="s">
        <v>126</v>
      </c>
      <c r="B168" s="35">
        <v>128</v>
      </c>
      <c r="C168" s="13">
        <v>540</v>
      </c>
      <c r="G168" s="16">
        <f t="shared" si="13"/>
        <v>10</v>
      </c>
      <c r="H168" s="21">
        <f t="shared" si="14"/>
        <v>10</v>
      </c>
      <c r="I168" s="7">
        <f t="shared" si="15"/>
        <v>19.920000000000002</v>
      </c>
      <c r="J168" s="7">
        <f t="shared" si="16"/>
        <v>19.920000000000002</v>
      </c>
      <c r="K168" s="10">
        <f t="shared" si="17"/>
        <v>15</v>
      </c>
      <c r="L168" s="10">
        <f t="shared" si="18"/>
        <v>15</v>
      </c>
      <c r="M168" s="7">
        <f t="shared" si="19"/>
        <v>2735.5737600000002</v>
      </c>
      <c r="N168" s="7">
        <f t="shared" si="20"/>
        <v>2735.5737600000002</v>
      </c>
      <c r="O168" s="50">
        <f t="shared" si="21"/>
        <v>2735.5737600000002</v>
      </c>
      <c r="P168" s="50">
        <f t="shared" si="22"/>
        <v>2735.5737600000002</v>
      </c>
      <c r="Q168" s="7">
        <f t="shared" si="23"/>
        <v>0</v>
      </c>
      <c r="R168" s="7">
        <f t="shared" si="24"/>
        <v>0</v>
      </c>
    </row>
    <row r="169" spans="1:18" ht="12.75" customHeight="1" x14ac:dyDescent="0.2">
      <c r="A169" s="13" t="s">
        <v>127</v>
      </c>
      <c r="B169" s="35">
        <v>62</v>
      </c>
      <c r="C169" s="13">
        <v>550</v>
      </c>
      <c r="G169" s="16">
        <f t="shared" si="13"/>
        <v>5</v>
      </c>
      <c r="H169" s="21">
        <f t="shared" si="14"/>
        <v>5</v>
      </c>
      <c r="I169" s="7">
        <f t="shared" si="15"/>
        <v>19.73</v>
      </c>
      <c r="J169" s="7">
        <f t="shared" si="16"/>
        <v>19.73</v>
      </c>
      <c r="K169" s="10">
        <f t="shared" si="17"/>
        <v>10</v>
      </c>
      <c r="L169" s="10">
        <f t="shared" si="18"/>
        <v>10</v>
      </c>
      <c r="M169" s="7">
        <f t="shared" si="19"/>
        <v>1806.3209600000002</v>
      </c>
      <c r="N169" s="7">
        <f t="shared" si="20"/>
        <v>1806.3209600000002</v>
      </c>
      <c r="O169" s="50">
        <f t="shared" si="21"/>
        <v>1806.3209600000002</v>
      </c>
      <c r="P169" s="50">
        <f t="shared" si="22"/>
        <v>1806.3209600000002</v>
      </c>
      <c r="Q169" s="7">
        <f t="shared" si="23"/>
        <v>0</v>
      </c>
      <c r="R169" s="7">
        <f t="shared" si="24"/>
        <v>0</v>
      </c>
    </row>
    <row r="170" spans="1:18" ht="12.75" customHeight="1" x14ac:dyDescent="0.2">
      <c r="A170" s="13" t="s">
        <v>128</v>
      </c>
      <c r="B170" s="35">
        <v>25</v>
      </c>
      <c r="C170" s="13">
        <v>550</v>
      </c>
      <c r="G170" s="16">
        <f t="shared" si="13"/>
        <v>2</v>
      </c>
      <c r="H170" s="21">
        <f t="shared" si="14"/>
        <v>2</v>
      </c>
      <c r="I170" s="7">
        <f t="shared" si="15"/>
        <v>19.73</v>
      </c>
      <c r="J170" s="7">
        <f t="shared" si="16"/>
        <v>19.73</v>
      </c>
      <c r="K170" s="10">
        <f t="shared" si="17"/>
        <v>10</v>
      </c>
      <c r="L170" s="10">
        <f t="shared" si="18"/>
        <v>10</v>
      </c>
      <c r="M170" s="7">
        <f t="shared" si="19"/>
        <v>1806.3209600000002</v>
      </c>
      <c r="N170" s="7">
        <f t="shared" si="20"/>
        <v>1806.3209600000002</v>
      </c>
      <c r="O170" s="50">
        <f t="shared" si="21"/>
        <v>1806.3209600000002</v>
      </c>
      <c r="P170" s="50">
        <f t="shared" si="22"/>
        <v>1806.3209600000002</v>
      </c>
      <c r="Q170" s="7">
        <f t="shared" si="23"/>
        <v>0</v>
      </c>
      <c r="R170" s="7">
        <f t="shared" si="24"/>
        <v>0</v>
      </c>
    </row>
    <row r="171" spans="1:18" ht="12.75" customHeight="1" x14ac:dyDescent="0.2">
      <c r="A171" s="13" t="s">
        <v>129</v>
      </c>
      <c r="B171" s="35">
        <v>55</v>
      </c>
      <c r="C171" s="13">
        <v>550</v>
      </c>
      <c r="G171" s="16">
        <f t="shared" si="13"/>
        <v>4</v>
      </c>
      <c r="H171" s="21">
        <f t="shared" si="14"/>
        <v>4</v>
      </c>
      <c r="I171" s="7">
        <f t="shared" si="15"/>
        <v>19.73</v>
      </c>
      <c r="J171" s="7">
        <f t="shared" si="16"/>
        <v>19.73</v>
      </c>
      <c r="K171" s="10">
        <f t="shared" si="17"/>
        <v>10</v>
      </c>
      <c r="L171" s="10">
        <f t="shared" si="18"/>
        <v>10</v>
      </c>
      <c r="M171" s="7">
        <f t="shared" si="19"/>
        <v>1806.3209600000002</v>
      </c>
      <c r="N171" s="7">
        <f t="shared" si="20"/>
        <v>1806.3209600000002</v>
      </c>
      <c r="O171" s="50">
        <f t="shared" si="21"/>
        <v>1806.3209600000002</v>
      </c>
      <c r="P171" s="50">
        <f t="shared" si="22"/>
        <v>1806.3209600000002</v>
      </c>
      <c r="Q171" s="7">
        <f t="shared" si="23"/>
        <v>0</v>
      </c>
      <c r="R171" s="7">
        <f t="shared" si="24"/>
        <v>0</v>
      </c>
    </row>
    <row r="172" spans="1:18" ht="12.75" customHeight="1" x14ac:dyDescent="0.2">
      <c r="A172" s="13" t="s">
        <v>130</v>
      </c>
      <c r="B172" s="35">
        <v>65</v>
      </c>
      <c r="C172" s="13">
        <v>550</v>
      </c>
      <c r="G172" s="16">
        <f t="shared" si="13"/>
        <v>5</v>
      </c>
      <c r="H172" s="21">
        <f t="shared" si="14"/>
        <v>5</v>
      </c>
      <c r="I172" s="7">
        <f t="shared" si="15"/>
        <v>19.73</v>
      </c>
      <c r="J172" s="7">
        <f t="shared" si="16"/>
        <v>19.73</v>
      </c>
      <c r="K172" s="10">
        <f t="shared" si="17"/>
        <v>10</v>
      </c>
      <c r="L172" s="10">
        <f t="shared" si="18"/>
        <v>10</v>
      </c>
      <c r="M172" s="7">
        <f t="shared" si="19"/>
        <v>1806.3209600000002</v>
      </c>
      <c r="N172" s="7">
        <f t="shared" si="20"/>
        <v>1806.3209600000002</v>
      </c>
      <c r="O172" s="50">
        <f t="shared" si="21"/>
        <v>1806.3209600000002</v>
      </c>
      <c r="P172" s="50">
        <f t="shared" si="22"/>
        <v>1806.3209600000002</v>
      </c>
      <c r="Q172" s="7">
        <f t="shared" si="23"/>
        <v>0</v>
      </c>
      <c r="R172" s="7">
        <f t="shared" si="24"/>
        <v>0</v>
      </c>
    </row>
    <row r="173" spans="1:18" ht="12.75" customHeight="1" x14ac:dyDescent="0.2">
      <c r="A173" s="13" t="s">
        <v>131</v>
      </c>
      <c r="B173" s="35">
        <v>33</v>
      </c>
      <c r="C173" s="13">
        <v>550</v>
      </c>
      <c r="G173" s="16">
        <f t="shared" si="13"/>
        <v>2</v>
      </c>
      <c r="H173" s="21">
        <f t="shared" si="14"/>
        <v>2</v>
      </c>
      <c r="I173" s="7">
        <f t="shared" si="15"/>
        <v>19.73</v>
      </c>
      <c r="J173" s="7">
        <f t="shared" si="16"/>
        <v>19.73</v>
      </c>
      <c r="K173" s="10">
        <f t="shared" si="17"/>
        <v>10</v>
      </c>
      <c r="L173" s="10">
        <f t="shared" si="18"/>
        <v>10</v>
      </c>
      <c r="M173" s="7">
        <f t="shared" si="19"/>
        <v>1806.3209600000002</v>
      </c>
      <c r="N173" s="7">
        <f t="shared" si="20"/>
        <v>1806.3209600000002</v>
      </c>
      <c r="O173" s="50">
        <f t="shared" si="21"/>
        <v>1806.3209600000002</v>
      </c>
      <c r="P173" s="50">
        <f t="shared" si="22"/>
        <v>1806.3209600000002</v>
      </c>
      <c r="Q173" s="7">
        <f t="shared" si="23"/>
        <v>0</v>
      </c>
      <c r="R173" s="7">
        <f t="shared" si="24"/>
        <v>0</v>
      </c>
    </row>
    <row r="174" spans="1:18" ht="12.75" customHeight="1" x14ac:dyDescent="0.2">
      <c r="A174" s="13" t="s">
        <v>132</v>
      </c>
      <c r="B174" s="35">
        <v>85</v>
      </c>
      <c r="C174" s="13">
        <v>550</v>
      </c>
      <c r="G174" s="16">
        <f t="shared" si="13"/>
        <v>7</v>
      </c>
      <c r="H174" s="21">
        <f t="shared" si="14"/>
        <v>7</v>
      </c>
      <c r="I174" s="7">
        <f t="shared" si="15"/>
        <v>19.73</v>
      </c>
      <c r="J174" s="7">
        <f t="shared" si="16"/>
        <v>19.73</v>
      </c>
      <c r="K174" s="10">
        <f t="shared" si="17"/>
        <v>10</v>
      </c>
      <c r="L174" s="10">
        <f t="shared" si="18"/>
        <v>10</v>
      </c>
      <c r="M174" s="7">
        <f t="shared" si="19"/>
        <v>1806.3209600000002</v>
      </c>
      <c r="N174" s="7">
        <f t="shared" si="20"/>
        <v>1806.3209600000002</v>
      </c>
      <c r="O174" s="50">
        <f t="shared" si="21"/>
        <v>1806.3209600000002</v>
      </c>
      <c r="P174" s="50">
        <f t="shared" si="22"/>
        <v>1806.3209600000002</v>
      </c>
      <c r="Q174" s="7">
        <f t="shared" si="23"/>
        <v>0</v>
      </c>
      <c r="R174" s="7">
        <f t="shared" si="24"/>
        <v>0</v>
      </c>
    </row>
    <row r="175" spans="1:18" ht="12.75" customHeight="1" x14ac:dyDescent="0.2">
      <c r="A175" s="13" t="s">
        <v>133</v>
      </c>
      <c r="B175" s="35">
        <v>78</v>
      </c>
      <c r="C175" s="13">
        <v>550</v>
      </c>
      <c r="G175" s="16">
        <f t="shared" si="13"/>
        <v>6</v>
      </c>
      <c r="H175" s="21">
        <f t="shared" si="14"/>
        <v>6</v>
      </c>
      <c r="I175" s="7">
        <f t="shared" si="15"/>
        <v>19.73</v>
      </c>
      <c r="J175" s="7">
        <f t="shared" si="16"/>
        <v>19.73</v>
      </c>
      <c r="K175" s="10">
        <f t="shared" si="17"/>
        <v>10</v>
      </c>
      <c r="L175" s="10">
        <f t="shared" si="18"/>
        <v>10</v>
      </c>
      <c r="M175" s="7">
        <f t="shared" si="19"/>
        <v>1806.3209600000002</v>
      </c>
      <c r="N175" s="7">
        <f t="shared" si="20"/>
        <v>1806.3209600000002</v>
      </c>
      <c r="O175" s="50">
        <f t="shared" si="21"/>
        <v>1806.3209600000002</v>
      </c>
      <c r="P175" s="50">
        <f t="shared" si="22"/>
        <v>1806.3209600000002</v>
      </c>
      <c r="Q175" s="7">
        <f t="shared" si="23"/>
        <v>0</v>
      </c>
      <c r="R175" s="7">
        <f t="shared" si="24"/>
        <v>0</v>
      </c>
    </row>
    <row r="176" spans="1:18" ht="12.75" customHeight="1" x14ac:dyDescent="0.2">
      <c r="A176" s="13" t="s">
        <v>134</v>
      </c>
      <c r="B176" s="35">
        <v>115</v>
      </c>
      <c r="C176" s="13">
        <v>550</v>
      </c>
      <c r="G176" s="16">
        <f t="shared" si="13"/>
        <v>9</v>
      </c>
      <c r="H176" s="21">
        <f t="shared" si="14"/>
        <v>9</v>
      </c>
      <c r="I176" s="7">
        <f t="shared" si="15"/>
        <v>19.73</v>
      </c>
      <c r="J176" s="7">
        <f t="shared" si="16"/>
        <v>19.73</v>
      </c>
      <c r="K176" s="10">
        <f t="shared" si="17"/>
        <v>10</v>
      </c>
      <c r="L176" s="10">
        <f t="shared" si="18"/>
        <v>10</v>
      </c>
      <c r="M176" s="7">
        <f t="shared" si="19"/>
        <v>1806.3209600000002</v>
      </c>
      <c r="N176" s="7">
        <f t="shared" si="20"/>
        <v>1806.3209600000002</v>
      </c>
      <c r="O176" s="50">
        <f t="shared" si="21"/>
        <v>1806.3209600000002</v>
      </c>
      <c r="P176" s="50">
        <f t="shared" si="22"/>
        <v>1806.3209600000002</v>
      </c>
      <c r="Q176" s="7">
        <f t="shared" si="23"/>
        <v>0</v>
      </c>
      <c r="R176" s="7">
        <f t="shared" si="24"/>
        <v>0</v>
      </c>
    </row>
    <row r="177" spans="1:18" ht="12.75" customHeight="1" x14ac:dyDescent="0.2">
      <c r="A177" s="13" t="s">
        <v>135</v>
      </c>
      <c r="B177" s="35">
        <v>100</v>
      </c>
      <c r="C177" s="13">
        <v>610</v>
      </c>
      <c r="G177" s="16">
        <f t="shared" si="13"/>
        <v>8</v>
      </c>
      <c r="H177" s="21">
        <f t="shared" si="14"/>
        <v>8</v>
      </c>
      <c r="I177" s="7">
        <f t="shared" si="15"/>
        <v>18.989999999999998</v>
      </c>
      <c r="J177" s="7">
        <f t="shared" si="16"/>
        <v>18.989999999999998</v>
      </c>
      <c r="K177" s="10">
        <f t="shared" si="17"/>
        <v>10</v>
      </c>
      <c r="L177" s="10">
        <f t="shared" si="18"/>
        <v>10</v>
      </c>
      <c r="M177" s="7">
        <f t="shared" si="19"/>
        <v>1738.5724799999998</v>
      </c>
      <c r="N177" s="7">
        <f t="shared" si="20"/>
        <v>1738.5724799999998</v>
      </c>
      <c r="O177" s="50">
        <f t="shared" si="21"/>
        <v>1738.5724799999998</v>
      </c>
      <c r="P177" s="50">
        <f t="shared" si="22"/>
        <v>1738.5724799999998</v>
      </c>
      <c r="Q177" s="7">
        <f t="shared" si="23"/>
        <v>0</v>
      </c>
      <c r="R177" s="7">
        <f t="shared" si="24"/>
        <v>0</v>
      </c>
    </row>
    <row r="178" spans="1:18" ht="12.75" customHeight="1" x14ac:dyDescent="0.2">
      <c r="A178" s="13" t="s">
        <v>136</v>
      </c>
      <c r="B178" s="35">
        <v>132</v>
      </c>
      <c r="C178" s="13">
        <v>610</v>
      </c>
      <c r="G178" s="16">
        <f t="shared" si="13"/>
        <v>11</v>
      </c>
      <c r="H178" s="21">
        <f t="shared" si="14"/>
        <v>11</v>
      </c>
      <c r="I178" s="7">
        <f t="shared" si="15"/>
        <v>18.989999999999998</v>
      </c>
      <c r="J178" s="7">
        <f t="shared" si="16"/>
        <v>18.989999999999998</v>
      </c>
      <c r="K178" s="10">
        <f t="shared" si="17"/>
        <v>15</v>
      </c>
      <c r="L178" s="10">
        <f t="shared" si="18"/>
        <v>15</v>
      </c>
      <c r="M178" s="7">
        <f t="shared" si="19"/>
        <v>2607.8587199999997</v>
      </c>
      <c r="N178" s="7">
        <f t="shared" si="20"/>
        <v>2607.8587199999997</v>
      </c>
      <c r="O178" s="50">
        <f t="shared" si="21"/>
        <v>2607.8587199999997</v>
      </c>
      <c r="P178" s="50">
        <f t="shared" si="22"/>
        <v>2607.8587199999997</v>
      </c>
      <c r="Q178" s="7">
        <f t="shared" si="23"/>
        <v>0</v>
      </c>
      <c r="R178" s="7">
        <f t="shared" si="24"/>
        <v>0</v>
      </c>
    </row>
    <row r="179" spans="1:18" ht="12.75" customHeight="1" x14ac:dyDescent="0.2">
      <c r="A179" s="13" t="s">
        <v>137</v>
      </c>
      <c r="B179" s="35">
        <v>149</v>
      </c>
      <c r="C179" s="13">
        <v>610</v>
      </c>
      <c r="G179" s="16">
        <f t="shared" si="13"/>
        <v>12</v>
      </c>
      <c r="H179" s="21">
        <f t="shared" si="14"/>
        <v>12</v>
      </c>
      <c r="I179" s="7">
        <f t="shared" si="15"/>
        <v>18.989999999999998</v>
      </c>
      <c r="J179" s="7">
        <f t="shared" si="16"/>
        <v>18.989999999999998</v>
      </c>
      <c r="K179" s="10">
        <f t="shared" si="17"/>
        <v>15</v>
      </c>
      <c r="L179" s="10">
        <f t="shared" si="18"/>
        <v>15</v>
      </c>
      <c r="M179" s="7">
        <f t="shared" si="19"/>
        <v>2607.8587199999997</v>
      </c>
      <c r="N179" s="7">
        <f t="shared" si="20"/>
        <v>2607.8587199999997</v>
      </c>
      <c r="O179" s="50">
        <f t="shared" si="21"/>
        <v>2607.8587199999997</v>
      </c>
      <c r="P179" s="50">
        <f t="shared" si="22"/>
        <v>2607.8587199999997</v>
      </c>
      <c r="Q179" s="7">
        <f t="shared" si="23"/>
        <v>0</v>
      </c>
      <c r="R179" s="7">
        <f t="shared" si="24"/>
        <v>0</v>
      </c>
    </row>
    <row r="180" spans="1:18" ht="12.75" customHeight="1" x14ac:dyDescent="0.2">
      <c r="A180" s="13" t="s">
        <v>138</v>
      </c>
      <c r="B180" s="35">
        <v>68</v>
      </c>
      <c r="C180" s="13">
        <v>620</v>
      </c>
      <c r="G180" s="16">
        <f t="shared" si="13"/>
        <v>5</v>
      </c>
      <c r="H180" s="21">
        <f t="shared" si="14"/>
        <v>5</v>
      </c>
      <c r="I180" s="7">
        <f t="shared" si="15"/>
        <v>18.8</v>
      </c>
      <c r="J180" s="7">
        <f t="shared" si="16"/>
        <v>18.8</v>
      </c>
      <c r="K180" s="10">
        <f t="shared" si="17"/>
        <v>10</v>
      </c>
      <c r="L180" s="10">
        <f t="shared" si="18"/>
        <v>10</v>
      </c>
      <c r="M180" s="7">
        <f t="shared" si="19"/>
        <v>1721.1776000000002</v>
      </c>
      <c r="N180" s="7">
        <f t="shared" si="20"/>
        <v>1721.1776000000002</v>
      </c>
      <c r="O180" s="50">
        <f t="shared" si="21"/>
        <v>1721.1776000000002</v>
      </c>
      <c r="P180" s="50">
        <f t="shared" si="22"/>
        <v>1721.1776000000002</v>
      </c>
      <c r="Q180" s="7">
        <f t="shared" si="23"/>
        <v>0</v>
      </c>
      <c r="R180" s="7">
        <f t="shared" si="24"/>
        <v>0</v>
      </c>
    </row>
    <row r="181" spans="1:18" ht="12.75" customHeight="1" x14ac:dyDescent="0.2">
      <c r="A181" s="13" t="s">
        <v>139</v>
      </c>
      <c r="B181" s="35">
        <v>74</v>
      </c>
      <c r="C181" s="13">
        <v>620</v>
      </c>
      <c r="G181" s="16">
        <f t="shared" si="13"/>
        <v>6</v>
      </c>
      <c r="H181" s="21">
        <f t="shared" si="14"/>
        <v>6</v>
      </c>
      <c r="I181" s="7">
        <f t="shared" si="15"/>
        <v>18.8</v>
      </c>
      <c r="J181" s="7">
        <f t="shared" si="16"/>
        <v>18.8</v>
      </c>
      <c r="K181" s="10">
        <f t="shared" si="17"/>
        <v>10</v>
      </c>
      <c r="L181" s="10">
        <f t="shared" si="18"/>
        <v>10</v>
      </c>
      <c r="M181" s="7">
        <f t="shared" si="19"/>
        <v>1721.1776000000002</v>
      </c>
      <c r="N181" s="7">
        <f t="shared" si="20"/>
        <v>1721.1776000000002</v>
      </c>
      <c r="O181" s="50">
        <f t="shared" si="21"/>
        <v>1721.1776000000002</v>
      </c>
      <c r="P181" s="50">
        <f t="shared" si="22"/>
        <v>1721.1776000000002</v>
      </c>
      <c r="Q181" s="7">
        <f t="shared" si="23"/>
        <v>0</v>
      </c>
      <c r="R181" s="7">
        <f t="shared" si="24"/>
        <v>0</v>
      </c>
    </row>
    <row r="182" spans="1:18" ht="12.75" customHeight="1" x14ac:dyDescent="0.2">
      <c r="A182" s="13" t="s">
        <v>140</v>
      </c>
      <c r="B182" s="35">
        <v>101</v>
      </c>
      <c r="C182" s="13">
        <v>620</v>
      </c>
      <c r="G182" s="16">
        <f t="shared" si="13"/>
        <v>8</v>
      </c>
      <c r="H182" s="21">
        <f t="shared" si="14"/>
        <v>8</v>
      </c>
      <c r="I182" s="7">
        <f t="shared" si="15"/>
        <v>18.8</v>
      </c>
      <c r="J182" s="7">
        <f t="shared" si="16"/>
        <v>18.8</v>
      </c>
      <c r="K182" s="10">
        <f t="shared" si="17"/>
        <v>10</v>
      </c>
      <c r="L182" s="10">
        <f t="shared" si="18"/>
        <v>10</v>
      </c>
      <c r="M182" s="7">
        <f t="shared" si="19"/>
        <v>1721.1776000000002</v>
      </c>
      <c r="N182" s="7">
        <f t="shared" si="20"/>
        <v>1721.1776000000002</v>
      </c>
      <c r="O182" s="50">
        <f t="shared" si="21"/>
        <v>1721.1776000000002</v>
      </c>
      <c r="P182" s="50">
        <f t="shared" si="22"/>
        <v>1721.1776000000002</v>
      </c>
      <c r="Q182" s="7">
        <f t="shared" si="23"/>
        <v>0</v>
      </c>
      <c r="R182" s="7">
        <f t="shared" si="24"/>
        <v>0</v>
      </c>
    </row>
    <row r="183" spans="1:18" ht="12.75" customHeight="1" x14ac:dyDescent="0.2">
      <c r="A183" s="13" t="s">
        <v>141</v>
      </c>
      <c r="B183" s="35">
        <v>13</v>
      </c>
      <c r="C183" s="13">
        <v>630</v>
      </c>
      <c r="G183" s="16">
        <f t="shared" si="13"/>
        <v>1</v>
      </c>
      <c r="H183" s="21">
        <f t="shared" si="14"/>
        <v>1</v>
      </c>
      <c r="I183" s="7">
        <f t="shared" si="15"/>
        <v>18.559999999999999</v>
      </c>
      <c r="J183" s="7">
        <f t="shared" si="16"/>
        <v>18.559999999999999</v>
      </c>
      <c r="K183" s="10">
        <f t="shared" si="17"/>
        <v>5</v>
      </c>
      <c r="L183" s="10">
        <f t="shared" si="18"/>
        <v>5</v>
      </c>
      <c r="M183" s="7">
        <f t="shared" si="19"/>
        <v>849.60256000000004</v>
      </c>
      <c r="N183" s="7">
        <f t="shared" si="20"/>
        <v>849.60256000000004</v>
      </c>
      <c r="O183" s="50">
        <f t="shared" si="21"/>
        <v>849.60256000000004</v>
      </c>
      <c r="P183" s="50">
        <f t="shared" si="22"/>
        <v>849.60256000000004</v>
      </c>
      <c r="Q183" s="7">
        <f t="shared" si="23"/>
        <v>0</v>
      </c>
      <c r="R183" s="7">
        <f t="shared" si="24"/>
        <v>0</v>
      </c>
    </row>
    <row r="184" spans="1:18" ht="12.75" customHeight="1" x14ac:dyDescent="0.2">
      <c r="A184" s="13" t="s">
        <v>142</v>
      </c>
      <c r="B184" s="35">
        <v>26</v>
      </c>
      <c r="C184" s="13">
        <v>630</v>
      </c>
      <c r="G184" s="16">
        <f t="shared" si="13"/>
        <v>2</v>
      </c>
      <c r="H184" s="21">
        <f t="shared" si="14"/>
        <v>2</v>
      </c>
      <c r="I184" s="7">
        <f t="shared" si="15"/>
        <v>18.559999999999999</v>
      </c>
      <c r="J184" s="7">
        <f t="shared" si="16"/>
        <v>18.559999999999999</v>
      </c>
      <c r="K184" s="10">
        <f t="shared" si="17"/>
        <v>10</v>
      </c>
      <c r="L184" s="10">
        <f t="shared" si="18"/>
        <v>10</v>
      </c>
      <c r="M184" s="7">
        <f t="shared" si="19"/>
        <v>1699.2051200000001</v>
      </c>
      <c r="N184" s="7">
        <f t="shared" si="20"/>
        <v>1699.2051200000001</v>
      </c>
      <c r="O184" s="50">
        <f t="shared" si="21"/>
        <v>1699.2051200000001</v>
      </c>
      <c r="P184" s="50">
        <f t="shared" si="22"/>
        <v>1699.2051200000001</v>
      </c>
      <c r="Q184" s="7">
        <f t="shared" si="23"/>
        <v>0</v>
      </c>
      <c r="R184" s="7">
        <f t="shared" si="24"/>
        <v>0</v>
      </c>
    </row>
    <row r="185" spans="1:18" ht="12.75" customHeight="1" x14ac:dyDescent="0.2">
      <c r="A185" s="13" t="s">
        <v>143</v>
      </c>
      <c r="B185" s="35">
        <v>4</v>
      </c>
      <c r="C185" s="13">
        <v>630</v>
      </c>
      <c r="G185" s="16">
        <f t="shared" ref="G185:G216" si="25">INT(B185/12)</f>
        <v>0</v>
      </c>
      <c r="H185" s="21">
        <f t="shared" ref="H185:H216" si="26">MAX(0,INT((B185+$C$27)/12))</f>
        <v>0</v>
      </c>
      <c r="I185" s="7">
        <f t="shared" ref="I185:I216" si="27">VLOOKUP($C185,$A$72:$E$97,3)</f>
        <v>18.559999999999999</v>
      </c>
      <c r="J185" s="7">
        <f t="shared" ref="J185:J216" si="28">VLOOKUP($C185,$A$72:$E$97,4)</f>
        <v>18.559999999999999</v>
      </c>
      <c r="K185" s="10">
        <f t="shared" ref="K185:K216" si="29">VLOOKUP($G185,$A$109:$C$115,2)</f>
        <v>0</v>
      </c>
      <c r="L185" s="10">
        <f t="shared" ref="L185:L216" si="30">VLOOKUP($H185,$A$109:$C$115,3)</f>
        <v>0</v>
      </c>
      <c r="M185" s="7">
        <f t="shared" ref="M185:M216" si="31">$C$31*$J185*$K185*(1+$C$28/100)</f>
        <v>0</v>
      </c>
      <c r="N185" s="7">
        <f t="shared" ref="N185:N216" si="32">$C$31*$J185*$L185*(1+$C$28/100)</f>
        <v>0</v>
      </c>
      <c r="O185" s="50">
        <f t="shared" ref="O185:O216" si="33">$C$31*$I185*$K185*(1+$C$28/100)</f>
        <v>0</v>
      </c>
      <c r="P185" s="50">
        <f t="shared" ref="P185:P216" si="34">$C$31*$I185*$L185*(1+$C$28/100)</f>
        <v>0</v>
      </c>
      <c r="Q185" s="7">
        <f t="shared" ref="Q185:Q216" si="35">$D$62*$C$31*$J185*(1+$C$28/100)</f>
        <v>0</v>
      </c>
      <c r="R185" s="7">
        <f t="shared" ref="R185:R216" si="36">$J185*($D$56/100)*(($C$29*$C$30)+$C$32)</f>
        <v>0</v>
      </c>
    </row>
    <row r="186" spans="1:18" ht="12.75" customHeight="1" x14ac:dyDescent="0.2">
      <c r="A186" s="13" t="s">
        <v>144</v>
      </c>
      <c r="B186" s="35">
        <v>56</v>
      </c>
      <c r="C186" s="13">
        <v>630</v>
      </c>
      <c r="G186" s="16">
        <f t="shared" si="25"/>
        <v>4</v>
      </c>
      <c r="H186" s="21">
        <f t="shared" si="26"/>
        <v>4</v>
      </c>
      <c r="I186" s="7">
        <f t="shared" si="27"/>
        <v>18.559999999999999</v>
      </c>
      <c r="J186" s="7">
        <f t="shared" si="28"/>
        <v>18.559999999999999</v>
      </c>
      <c r="K186" s="10">
        <f t="shared" si="29"/>
        <v>10</v>
      </c>
      <c r="L186" s="10">
        <f t="shared" si="30"/>
        <v>10</v>
      </c>
      <c r="M186" s="7">
        <f t="shared" si="31"/>
        <v>1699.2051200000001</v>
      </c>
      <c r="N186" s="7">
        <f t="shared" si="32"/>
        <v>1699.2051200000001</v>
      </c>
      <c r="O186" s="50">
        <f t="shared" si="33"/>
        <v>1699.2051200000001</v>
      </c>
      <c r="P186" s="50">
        <f t="shared" si="34"/>
        <v>1699.2051200000001</v>
      </c>
      <c r="Q186" s="7">
        <f t="shared" si="35"/>
        <v>0</v>
      </c>
      <c r="R186" s="7">
        <f t="shared" si="36"/>
        <v>0</v>
      </c>
    </row>
    <row r="187" spans="1:18" ht="12.75" customHeight="1" x14ac:dyDescent="0.2">
      <c r="A187" s="13" t="s">
        <v>145</v>
      </c>
      <c r="B187" s="35">
        <v>65</v>
      </c>
      <c r="C187" s="13">
        <v>630</v>
      </c>
      <c r="G187" s="16">
        <f t="shared" si="25"/>
        <v>5</v>
      </c>
      <c r="H187" s="21">
        <f t="shared" si="26"/>
        <v>5</v>
      </c>
      <c r="I187" s="7">
        <f t="shared" si="27"/>
        <v>18.559999999999999</v>
      </c>
      <c r="J187" s="7">
        <f t="shared" si="28"/>
        <v>18.559999999999999</v>
      </c>
      <c r="K187" s="10">
        <f t="shared" si="29"/>
        <v>10</v>
      </c>
      <c r="L187" s="10">
        <f t="shared" si="30"/>
        <v>10</v>
      </c>
      <c r="M187" s="7">
        <f t="shared" si="31"/>
        <v>1699.2051200000001</v>
      </c>
      <c r="N187" s="7">
        <f t="shared" si="32"/>
        <v>1699.2051200000001</v>
      </c>
      <c r="O187" s="50">
        <f t="shared" si="33"/>
        <v>1699.2051200000001</v>
      </c>
      <c r="P187" s="50">
        <f t="shared" si="34"/>
        <v>1699.2051200000001</v>
      </c>
      <c r="Q187" s="7">
        <f t="shared" si="35"/>
        <v>0</v>
      </c>
      <c r="R187" s="7">
        <f t="shared" si="36"/>
        <v>0</v>
      </c>
    </row>
    <row r="188" spans="1:18" ht="12.75" customHeight="1" x14ac:dyDescent="0.2">
      <c r="A188" s="13" t="s">
        <v>146</v>
      </c>
      <c r="B188" s="35">
        <v>5</v>
      </c>
      <c r="C188" s="13">
        <v>640</v>
      </c>
      <c r="G188" s="16">
        <f t="shared" si="25"/>
        <v>0</v>
      </c>
      <c r="H188" s="21">
        <f t="shared" si="26"/>
        <v>0</v>
      </c>
      <c r="I188" s="7">
        <f t="shared" si="27"/>
        <v>18.38</v>
      </c>
      <c r="J188" s="7">
        <f t="shared" si="28"/>
        <v>18.38</v>
      </c>
      <c r="K188" s="10">
        <f t="shared" si="29"/>
        <v>0</v>
      </c>
      <c r="L188" s="10">
        <f t="shared" si="30"/>
        <v>0</v>
      </c>
      <c r="M188" s="7">
        <f t="shared" si="31"/>
        <v>0</v>
      </c>
      <c r="N188" s="7">
        <f t="shared" si="32"/>
        <v>0</v>
      </c>
      <c r="O188" s="50">
        <f t="shared" si="33"/>
        <v>0</v>
      </c>
      <c r="P188" s="50">
        <f t="shared" si="34"/>
        <v>0</v>
      </c>
      <c r="Q188" s="7">
        <f t="shared" si="35"/>
        <v>0</v>
      </c>
      <c r="R188" s="7">
        <f t="shared" si="36"/>
        <v>0</v>
      </c>
    </row>
    <row r="189" spans="1:18" ht="12.75" customHeight="1" x14ac:dyDescent="0.2">
      <c r="A189" s="13" t="s">
        <v>147</v>
      </c>
      <c r="B189" s="35">
        <v>45</v>
      </c>
      <c r="C189" s="13">
        <v>640</v>
      </c>
      <c r="G189" s="16">
        <f t="shared" si="25"/>
        <v>3</v>
      </c>
      <c r="H189" s="21">
        <f t="shared" si="26"/>
        <v>3</v>
      </c>
      <c r="I189" s="7">
        <f t="shared" si="27"/>
        <v>18.38</v>
      </c>
      <c r="J189" s="7">
        <f t="shared" si="28"/>
        <v>18.38</v>
      </c>
      <c r="K189" s="10">
        <f t="shared" si="29"/>
        <v>10</v>
      </c>
      <c r="L189" s="10">
        <f t="shared" si="30"/>
        <v>10</v>
      </c>
      <c r="M189" s="7">
        <f t="shared" si="31"/>
        <v>1682.72576</v>
      </c>
      <c r="N189" s="7">
        <f t="shared" si="32"/>
        <v>1682.72576</v>
      </c>
      <c r="O189" s="50">
        <f t="shared" si="33"/>
        <v>1682.72576</v>
      </c>
      <c r="P189" s="50">
        <f t="shared" si="34"/>
        <v>1682.72576</v>
      </c>
      <c r="Q189" s="7">
        <f t="shared" si="35"/>
        <v>0</v>
      </c>
      <c r="R189" s="7">
        <f t="shared" si="36"/>
        <v>0</v>
      </c>
    </row>
    <row r="190" spans="1:18" ht="12.75" customHeight="1" x14ac:dyDescent="0.2">
      <c r="A190" s="13" t="s">
        <v>148</v>
      </c>
      <c r="B190" s="35">
        <v>76</v>
      </c>
      <c r="C190" s="13">
        <v>640</v>
      </c>
      <c r="G190" s="16">
        <f t="shared" si="25"/>
        <v>6</v>
      </c>
      <c r="H190" s="21">
        <f t="shared" si="26"/>
        <v>6</v>
      </c>
      <c r="I190" s="7">
        <f t="shared" si="27"/>
        <v>18.38</v>
      </c>
      <c r="J190" s="7">
        <f t="shared" si="28"/>
        <v>18.38</v>
      </c>
      <c r="K190" s="10">
        <f t="shared" si="29"/>
        <v>10</v>
      </c>
      <c r="L190" s="10">
        <f t="shared" si="30"/>
        <v>10</v>
      </c>
      <c r="M190" s="7">
        <f t="shared" si="31"/>
        <v>1682.72576</v>
      </c>
      <c r="N190" s="7">
        <f t="shared" si="32"/>
        <v>1682.72576</v>
      </c>
      <c r="O190" s="50">
        <f t="shared" si="33"/>
        <v>1682.72576</v>
      </c>
      <c r="P190" s="50">
        <f t="shared" si="34"/>
        <v>1682.72576</v>
      </c>
      <c r="Q190" s="7">
        <f t="shared" si="35"/>
        <v>0</v>
      </c>
      <c r="R190" s="7">
        <f t="shared" si="36"/>
        <v>0</v>
      </c>
    </row>
    <row r="191" spans="1:18" ht="12.75" customHeight="1" x14ac:dyDescent="0.2">
      <c r="A191" s="13" t="s">
        <v>149</v>
      </c>
      <c r="B191" s="35">
        <v>132</v>
      </c>
      <c r="C191" s="13">
        <v>710</v>
      </c>
      <c r="G191" s="16">
        <f t="shared" si="25"/>
        <v>11</v>
      </c>
      <c r="H191" s="21">
        <f t="shared" si="26"/>
        <v>11</v>
      </c>
      <c r="I191" s="7">
        <f t="shared" si="27"/>
        <v>20.239999999999998</v>
      </c>
      <c r="J191" s="7">
        <f t="shared" si="28"/>
        <v>20.239999999999998</v>
      </c>
      <c r="K191" s="10">
        <f t="shared" si="29"/>
        <v>15</v>
      </c>
      <c r="L191" s="10">
        <f t="shared" si="30"/>
        <v>15</v>
      </c>
      <c r="M191" s="7">
        <f t="shared" si="31"/>
        <v>2779.51872</v>
      </c>
      <c r="N191" s="7">
        <f t="shared" si="32"/>
        <v>2779.51872</v>
      </c>
      <c r="O191" s="50">
        <f t="shared" si="33"/>
        <v>2779.51872</v>
      </c>
      <c r="P191" s="50">
        <f t="shared" si="34"/>
        <v>2779.51872</v>
      </c>
      <c r="Q191" s="7">
        <f t="shared" si="35"/>
        <v>0</v>
      </c>
      <c r="R191" s="7">
        <f t="shared" si="36"/>
        <v>0</v>
      </c>
    </row>
    <row r="192" spans="1:18" ht="12.75" customHeight="1" x14ac:dyDescent="0.2">
      <c r="A192" s="13" t="s">
        <v>150</v>
      </c>
      <c r="B192" s="35">
        <v>198</v>
      </c>
      <c r="C192" s="13">
        <v>710</v>
      </c>
      <c r="G192" s="16">
        <f t="shared" si="25"/>
        <v>16</v>
      </c>
      <c r="H192" s="21">
        <f t="shared" si="26"/>
        <v>16</v>
      </c>
      <c r="I192" s="7">
        <f t="shared" si="27"/>
        <v>20.239999999999998</v>
      </c>
      <c r="J192" s="7">
        <f t="shared" si="28"/>
        <v>20.239999999999998</v>
      </c>
      <c r="K192" s="10">
        <f t="shared" si="29"/>
        <v>15</v>
      </c>
      <c r="L192" s="10">
        <f t="shared" si="30"/>
        <v>15</v>
      </c>
      <c r="M192" s="7">
        <f t="shared" si="31"/>
        <v>2779.51872</v>
      </c>
      <c r="N192" s="7">
        <f t="shared" si="32"/>
        <v>2779.51872</v>
      </c>
      <c r="O192" s="50">
        <f t="shared" si="33"/>
        <v>2779.51872</v>
      </c>
      <c r="P192" s="50">
        <f t="shared" si="34"/>
        <v>2779.51872</v>
      </c>
      <c r="Q192" s="7">
        <f t="shared" si="35"/>
        <v>0</v>
      </c>
      <c r="R192" s="7">
        <f t="shared" si="36"/>
        <v>0</v>
      </c>
    </row>
    <row r="193" spans="1:18" ht="12.75" customHeight="1" x14ac:dyDescent="0.2">
      <c r="A193" s="13" t="s">
        <v>151</v>
      </c>
      <c r="B193" s="35">
        <v>310</v>
      </c>
      <c r="C193" s="13">
        <v>710</v>
      </c>
      <c r="G193" s="16">
        <f t="shared" si="25"/>
        <v>25</v>
      </c>
      <c r="H193" s="21">
        <f t="shared" si="26"/>
        <v>25</v>
      </c>
      <c r="I193" s="7">
        <f t="shared" si="27"/>
        <v>20.239999999999998</v>
      </c>
      <c r="J193" s="7">
        <f t="shared" si="28"/>
        <v>20.239999999999998</v>
      </c>
      <c r="K193" s="10">
        <f t="shared" si="29"/>
        <v>20</v>
      </c>
      <c r="L193" s="10">
        <f t="shared" si="30"/>
        <v>20</v>
      </c>
      <c r="M193" s="7">
        <f t="shared" si="31"/>
        <v>3706.0249599999997</v>
      </c>
      <c r="N193" s="7">
        <f t="shared" si="32"/>
        <v>3706.0249599999997</v>
      </c>
      <c r="O193" s="50">
        <f t="shared" si="33"/>
        <v>3706.0249599999997</v>
      </c>
      <c r="P193" s="50">
        <f t="shared" si="34"/>
        <v>3706.0249599999997</v>
      </c>
      <c r="Q193" s="7">
        <f t="shared" si="35"/>
        <v>0</v>
      </c>
      <c r="R193" s="7">
        <f t="shared" si="36"/>
        <v>0</v>
      </c>
    </row>
    <row r="194" spans="1:18" ht="12.75" customHeight="1" x14ac:dyDescent="0.2">
      <c r="A194" s="13" t="s">
        <v>152</v>
      </c>
      <c r="B194" s="35">
        <v>70</v>
      </c>
      <c r="C194" s="13">
        <v>720</v>
      </c>
      <c r="G194" s="16">
        <f t="shared" si="25"/>
        <v>5</v>
      </c>
      <c r="H194" s="21">
        <f t="shared" si="26"/>
        <v>5</v>
      </c>
      <c r="I194" s="7">
        <f t="shared" si="27"/>
        <v>18.62</v>
      </c>
      <c r="J194" s="7">
        <f t="shared" si="28"/>
        <v>18.62</v>
      </c>
      <c r="K194" s="10">
        <f t="shared" si="29"/>
        <v>10</v>
      </c>
      <c r="L194" s="10">
        <f t="shared" si="30"/>
        <v>10</v>
      </c>
      <c r="M194" s="7">
        <f t="shared" si="31"/>
        <v>1704.6982400000002</v>
      </c>
      <c r="N194" s="7">
        <f t="shared" si="32"/>
        <v>1704.6982400000002</v>
      </c>
      <c r="O194" s="50">
        <f t="shared" si="33"/>
        <v>1704.6982400000002</v>
      </c>
      <c r="P194" s="50">
        <f t="shared" si="34"/>
        <v>1704.6982400000002</v>
      </c>
      <c r="Q194" s="7">
        <f t="shared" si="35"/>
        <v>0</v>
      </c>
      <c r="R194" s="7">
        <f t="shared" si="36"/>
        <v>0</v>
      </c>
    </row>
    <row r="195" spans="1:18" ht="12.75" customHeight="1" x14ac:dyDescent="0.2">
      <c r="A195" s="13" t="s">
        <v>153</v>
      </c>
      <c r="B195" s="35">
        <v>109</v>
      </c>
      <c r="C195" s="13">
        <v>720</v>
      </c>
      <c r="G195" s="16">
        <f t="shared" si="25"/>
        <v>9</v>
      </c>
      <c r="H195" s="21">
        <f t="shared" si="26"/>
        <v>9</v>
      </c>
      <c r="I195" s="7">
        <f t="shared" si="27"/>
        <v>18.62</v>
      </c>
      <c r="J195" s="7">
        <f t="shared" si="28"/>
        <v>18.62</v>
      </c>
      <c r="K195" s="10">
        <f t="shared" si="29"/>
        <v>10</v>
      </c>
      <c r="L195" s="10">
        <f t="shared" si="30"/>
        <v>10</v>
      </c>
      <c r="M195" s="7">
        <f t="shared" si="31"/>
        <v>1704.6982400000002</v>
      </c>
      <c r="N195" s="7">
        <f t="shared" si="32"/>
        <v>1704.6982400000002</v>
      </c>
      <c r="O195" s="50">
        <f t="shared" si="33"/>
        <v>1704.6982400000002</v>
      </c>
      <c r="P195" s="50">
        <f t="shared" si="34"/>
        <v>1704.6982400000002</v>
      </c>
      <c r="Q195" s="7">
        <f t="shared" si="35"/>
        <v>0</v>
      </c>
      <c r="R195" s="7">
        <f t="shared" si="36"/>
        <v>0</v>
      </c>
    </row>
    <row r="196" spans="1:18" ht="12.75" customHeight="1" x14ac:dyDescent="0.2">
      <c r="A196" s="13" t="s">
        <v>154</v>
      </c>
      <c r="B196" s="35">
        <v>307</v>
      </c>
      <c r="C196" s="13">
        <v>720</v>
      </c>
      <c r="G196" s="16">
        <f t="shared" si="25"/>
        <v>25</v>
      </c>
      <c r="H196" s="21">
        <f t="shared" si="26"/>
        <v>25</v>
      </c>
      <c r="I196" s="7">
        <f t="shared" si="27"/>
        <v>18.62</v>
      </c>
      <c r="J196" s="7">
        <f t="shared" si="28"/>
        <v>18.62</v>
      </c>
      <c r="K196" s="10">
        <f t="shared" si="29"/>
        <v>20</v>
      </c>
      <c r="L196" s="10">
        <f t="shared" si="30"/>
        <v>20</v>
      </c>
      <c r="M196" s="7">
        <f t="shared" si="31"/>
        <v>3409.3964800000003</v>
      </c>
      <c r="N196" s="7">
        <f t="shared" si="32"/>
        <v>3409.3964800000003</v>
      </c>
      <c r="O196" s="50">
        <f t="shared" si="33"/>
        <v>3409.3964800000003</v>
      </c>
      <c r="P196" s="50">
        <f t="shared" si="34"/>
        <v>3409.3964800000003</v>
      </c>
      <c r="Q196" s="7">
        <f t="shared" si="35"/>
        <v>0</v>
      </c>
      <c r="R196" s="7">
        <f t="shared" si="36"/>
        <v>0</v>
      </c>
    </row>
    <row r="197" spans="1:18" ht="12.75" customHeight="1" x14ac:dyDescent="0.2">
      <c r="A197" s="13" t="s">
        <v>155</v>
      </c>
      <c r="B197" s="35">
        <v>14</v>
      </c>
      <c r="C197" s="13">
        <v>730</v>
      </c>
      <c r="G197" s="16">
        <f t="shared" si="25"/>
        <v>1</v>
      </c>
      <c r="H197" s="21">
        <f t="shared" si="26"/>
        <v>1</v>
      </c>
      <c r="I197" s="7">
        <f t="shared" si="27"/>
        <v>15</v>
      </c>
      <c r="J197" s="7">
        <f t="shared" si="28"/>
        <v>15</v>
      </c>
      <c r="K197" s="10">
        <f t="shared" si="29"/>
        <v>5</v>
      </c>
      <c r="L197" s="10">
        <f t="shared" si="30"/>
        <v>5</v>
      </c>
      <c r="M197" s="7">
        <f t="shared" si="31"/>
        <v>686.6400000000001</v>
      </c>
      <c r="N197" s="7">
        <f t="shared" si="32"/>
        <v>686.6400000000001</v>
      </c>
      <c r="O197" s="50">
        <f t="shared" si="33"/>
        <v>686.6400000000001</v>
      </c>
      <c r="P197" s="50">
        <f t="shared" si="34"/>
        <v>686.6400000000001</v>
      </c>
      <c r="Q197" s="7">
        <f t="shared" si="35"/>
        <v>0</v>
      </c>
      <c r="R197" s="7">
        <f t="shared" si="36"/>
        <v>0</v>
      </c>
    </row>
    <row r="198" spans="1:18" ht="12.75" customHeight="1" x14ac:dyDescent="0.2">
      <c r="A198" s="13" t="s">
        <v>156</v>
      </c>
      <c r="B198" s="35">
        <v>27</v>
      </c>
      <c r="C198" s="13">
        <v>730</v>
      </c>
      <c r="G198" s="16">
        <f t="shared" si="25"/>
        <v>2</v>
      </c>
      <c r="H198" s="21">
        <f t="shared" si="26"/>
        <v>2</v>
      </c>
      <c r="I198" s="7">
        <f t="shared" si="27"/>
        <v>15</v>
      </c>
      <c r="J198" s="7">
        <f t="shared" si="28"/>
        <v>15</v>
      </c>
      <c r="K198" s="10">
        <f t="shared" si="29"/>
        <v>10</v>
      </c>
      <c r="L198" s="10">
        <f t="shared" si="30"/>
        <v>10</v>
      </c>
      <c r="M198" s="7">
        <f t="shared" si="31"/>
        <v>1373.2800000000002</v>
      </c>
      <c r="N198" s="7">
        <f t="shared" si="32"/>
        <v>1373.2800000000002</v>
      </c>
      <c r="O198" s="50">
        <f t="shared" si="33"/>
        <v>1373.2800000000002</v>
      </c>
      <c r="P198" s="50">
        <f t="shared" si="34"/>
        <v>1373.2800000000002</v>
      </c>
      <c r="Q198" s="7">
        <f t="shared" si="35"/>
        <v>0</v>
      </c>
      <c r="R198" s="7">
        <f t="shared" si="36"/>
        <v>0</v>
      </c>
    </row>
    <row r="199" spans="1:18" ht="12.75" customHeight="1" x14ac:dyDescent="0.2">
      <c r="A199" s="13" t="s">
        <v>157</v>
      </c>
      <c r="B199" s="35">
        <v>66</v>
      </c>
      <c r="C199" s="13">
        <v>730</v>
      </c>
      <c r="G199" s="16">
        <f t="shared" si="25"/>
        <v>5</v>
      </c>
      <c r="H199" s="21">
        <f t="shared" si="26"/>
        <v>5</v>
      </c>
      <c r="I199" s="7">
        <f t="shared" si="27"/>
        <v>15</v>
      </c>
      <c r="J199" s="7">
        <f t="shared" si="28"/>
        <v>15</v>
      </c>
      <c r="K199" s="10">
        <f t="shared" si="29"/>
        <v>10</v>
      </c>
      <c r="L199" s="10">
        <f t="shared" si="30"/>
        <v>10</v>
      </c>
      <c r="M199" s="7">
        <f t="shared" si="31"/>
        <v>1373.2800000000002</v>
      </c>
      <c r="N199" s="7">
        <f t="shared" si="32"/>
        <v>1373.2800000000002</v>
      </c>
      <c r="O199" s="50">
        <f t="shared" si="33"/>
        <v>1373.2800000000002</v>
      </c>
      <c r="P199" s="50">
        <f t="shared" si="34"/>
        <v>1373.2800000000002</v>
      </c>
      <c r="Q199" s="7">
        <f t="shared" si="35"/>
        <v>0</v>
      </c>
      <c r="R199" s="7">
        <f t="shared" si="36"/>
        <v>0</v>
      </c>
    </row>
    <row r="200" spans="1:18" ht="12.75" customHeight="1" x14ac:dyDescent="0.2">
      <c r="A200" s="13" t="s">
        <v>158</v>
      </c>
      <c r="B200" s="35">
        <v>53</v>
      </c>
      <c r="C200" s="13">
        <v>730</v>
      </c>
      <c r="G200" s="16">
        <f t="shared" si="25"/>
        <v>4</v>
      </c>
      <c r="H200" s="21">
        <f t="shared" si="26"/>
        <v>4</v>
      </c>
      <c r="I200" s="7">
        <f t="shared" si="27"/>
        <v>15</v>
      </c>
      <c r="J200" s="7">
        <f t="shared" si="28"/>
        <v>15</v>
      </c>
      <c r="K200" s="10">
        <f t="shared" si="29"/>
        <v>10</v>
      </c>
      <c r="L200" s="10">
        <f t="shared" si="30"/>
        <v>10</v>
      </c>
      <c r="M200" s="7">
        <f t="shared" si="31"/>
        <v>1373.2800000000002</v>
      </c>
      <c r="N200" s="7">
        <f t="shared" si="32"/>
        <v>1373.2800000000002</v>
      </c>
      <c r="O200" s="50">
        <f t="shared" si="33"/>
        <v>1373.2800000000002</v>
      </c>
      <c r="P200" s="50">
        <f t="shared" si="34"/>
        <v>1373.2800000000002</v>
      </c>
      <c r="Q200" s="7">
        <f t="shared" si="35"/>
        <v>0</v>
      </c>
      <c r="R200" s="7">
        <f t="shared" si="36"/>
        <v>0</v>
      </c>
    </row>
    <row r="201" spans="1:18" ht="12.75" customHeight="1" x14ac:dyDescent="0.2">
      <c r="A201" s="13" t="s">
        <v>159</v>
      </c>
      <c r="B201" s="35">
        <v>93</v>
      </c>
      <c r="C201" s="13">
        <v>730</v>
      </c>
      <c r="G201" s="16">
        <f t="shared" si="25"/>
        <v>7</v>
      </c>
      <c r="H201" s="21">
        <f t="shared" si="26"/>
        <v>7</v>
      </c>
      <c r="I201" s="7">
        <f t="shared" si="27"/>
        <v>15</v>
      </c>
      <c r="J201" s="7">
        <f t="shared" si="28"/>
        <v>15</v>
      </c>
      <c r="K201" s="10">
        <f t="shared" si="29"/>
        <v>10</v>
      </c>
      <c r="L201" s="10">
        <f t="shared" si="30"/>
        <v>10</v>
      </c>
      <c r="M201" s="7">
        <f t="shared" si="31"/>
        <v>1373.2800000000002</v>
      </c>
      <c r="N201" s="7">
        <f t="shared" si="32"/>
        <v>1373.2800000000002</v>
      </c>
      <c r="O201" s="50">
        <f t="shared" si="33"/>
        <v>1373.2800000000002</v>
      </c>
      <c r="P201" s="50">
        <f t="shared" si="34"/>
        <v>1373.2800000000002</v>
      </c>
      <c r="Q201" s="7">
        <f t="shared" si="35"/>
        <v>0</v>
      </c>
      <c r="R201" s="7">
        <f t="shared" si="36"/>
        <v>0</v>
      </c>
    </row>
    <row r="202" spans="1:18" ht="12.75" customHeight="1" x14ac:dyDescent="0.2">
      <c r="A202" s="13" t="s">
        <v>160</v>
      </c>
      <c r="B202" s="35">
        <v>89</v>
      </c>
      <c r="C202" s="13">
        <v>730</v>
      </c>
      <c r="G202" s="16">
        <f t="shared" si="25"/>
        <v>7</v>
      </c>
      <c r="H202" s="21">
        <f t="shared" si="26"/>
        <v>7</v>
      </c>
      <c r="I202" s="7">
        <f t="shared" si="27"/>
        <v>15</v>
      </c>
      <c r="J202" s="7">
        <f t="shared" si="28"/>
        <v>15</v>
      </c>
      <c r="K202" s="10">
        <f t="shared" si="29"/>
        <v>10</v>
      </c>
      <c r="L202" s="10">
        <f t="shared" si="30"/>
        <v>10</v>
      </c>
      <c r="M202" s="7">
        <f t="shared" si="31"/>
        <v>1373.2800000000002</v>
      </c>
      <c r="N202" s="7">
        <f t="shared" si="32"/>
        <v>1373.2800000000002</v>
      </c>
      <c r="O202" s="50">
        <f t="shared" si="33"/>
        <v>1373.2800000000002</v>
      </c>
      <c r="P202" s="50">
        <f t="shared" si="34"/>
        <v>1373.2800000000002</v>
      </c>
      <c r="Q202" s="7">
        <f t="shared" si="35"/>
        <v>0</v>
      </c>
      <c r="R202" s="7">
        <f t="shared" si="36"/>
        <v>0</v>
      </c>
    </row>
    <row r="203" spans="1:18" ht="12.75" customHeight="1" x14ac:dyDescent="0.2">
      <c r="A203" s="13" t="s">
        <v>161</v>
      </c>
      <c r="B203" s="35">
        <v>30</v>
      </c>
      <c r="C203" s="13">
        <v>730</v>
      </c>
      <c r="G203" s="16">
        <f t="shared" si="25"/>
        <v>2</v>
      </c>
      <c r="H203" s="21">
        <f t="shared" si="26"/>
        <v>2</v>
      </c>
      <c r="I203" s="7">
        <f t="shared" si="27"/>
        <v>15</v>
      </c>
      <c r="J203" s="7">
        <f t="shared" si="28"/>
        <v>15</v>
      </c>
      <c r="K203" s="10">
        <f t="shared" si="29"/>
        <v>10</v>
      </c>
      <c r="L203" s="10">
        <f t="shared" si="30"/>
        <v>10</v>
      </c>
      <c r="M203" s="7">
        <f t="shared" si="31"/>
        <v>1373.2800000000002</v>
      </c>
      <c r="N203" s="7">
        <f t="shared" si="32"/>
        <v>1373.2800000000002</v>
      </c>
      <c r="O203" s="50">
        <f t="shared" si="33"/>
        <v>1373.2800000000002</v>
      </c>
      <c r="P203" s="50">
        <f t="shared" si="34"/>
        <v>1373.2800000000002</v>
      </c>
      <c r="Q203" s="7">
        <f t="shared" si="35"/>
        <v>0</v>
      </c>
      <c r="R203" s="7">
        <f t="shared" si="36"/>
        <v>0</v>
      </c>
    </row>
    <row r="204" spans="1:18" ht="12.75" customHeight="1" x14ac:dyDescent="0.2">
      <c r="A204" s="13" t="s">
        <v>162</v>
      </c>
      <c r="B204" s="35">
        <v>78</v>
      </c>
      <c r="C204" s="13">
        <v>730</v>
      </c>
      <c r="G204" s="16">
        <f t="shared" si="25"/>
        <v>6</v>
      </c>
      <c r="H204" s="21">
        <f t="shared" si="26"/>
        <v>6</v>
      </c>
      <c r="I204" s="7">
        <f t="shared" si="27"/>
        <v>15</v>
      </c>
      <c r="J204" s="7">
        <f t="shared" si="28"/>
        <v>15</v>
      </c>
      <c r="K204" s="10">
        <f t="shared" si="29"/>
        <v>10</v>
      </c>
      <c r="L204" s="10">
        <f t="shared" si="30"/>
        <v>10</v>
      </c>
      <c r="M204" s="7">
        <f t="shared" si="31"/>
        <v>1373.2800000000002</v>
      </c>
      <c r="N204" s="7">
        <f t="shared" si="32"/>
        <v>1373.2800000000002</v>
      </c>
      <c r="O204" s="50">
        <f t="shared" si="33"/>
        <v>1373.2800000000002</v>
      </c>
      <c r="P204" s="50">
        <f t="shared" si="34"/>
        <v>1373.2800000000002</v>
      </c>
      <c r="Q204" s="7">
        <f t="shared" si="35"/>
        <v>0</v>
      </c>
      <c r="R204" s="7">
        <f t="shared" si="36"/>
        <v>0</v>
      </c>
    </row>
    <row r="205" spans="1:18" ht="12.75" customHeight="1" x14ac:dyDescent="0.2">
      <c r="A205" s="13" t="s">
        <v>163</v>
      </c>
      <c r="B205" s="35">
        <v>48</v>
      </c>
      <c r="C205" s="13">
        <v>730</v>
      </c>
      <c r="G205" s="16">
        <f t="shared" si="25"/>
        <v>4</v>
      </c>
      <c r="H205" s="21">
        <f t="shared" si="26"/>
        <v>4</v>
      </c>
      <c r="I205" s="7">
        <f t="shared" si="27"/>
        <v>15</v>
      </c>
      <c r="J205" s="7">
        <f t="shared" si="28"/>
        <v>15</v>
      </c>
      <c r="K205" s="10">
        <f t="shared" si="29"/>
        <v>10</v>
      </c>
      <c r="L205" s="10">
        <f t="shared" si="30"/>
        <v>10</v>
      </c>
      <c r="M205" s="7">
        <f t="shared" si="31"/>
        <v>1373.2800000000002</v>
      </c>
      <c r="N205" s="7">
        <f t="shared" si="32"/>
        <v>1373.2800000000002</v>
      </c>
      <c r="O205" s="50">
        <f t="shared" si="33"/>
        <v>1373.2800000000002</v>
      </c>
      <c r="P205" s="50">
        <f t="shared" si="34"/>
        <v>1373.2800000000002</v>
      </c>
      <c r="Q205" s="7">
        <f t="shared" si="35"/>
        <v>0</v>
      </c>
      <c r="R205" s="7">
        <f t="shared" si="36"/>
        <v>0</v>
      </c>
    </row>
    <row r="206" spans="1:18" ht="12.75" customHeight="1" x14ac:dyDescent="0.2">
      <c r="A206" s="13" t="s">
        <v>164</v>
      </c>
      <c r="B206" s="35">
        <v>79</v>
      </c>
      <c r="C206" s="13">
        <v>730</v>
      </c>
      <c r="G206" s="16">
        <f t="shared" si="25"/>
        <v>6</v>
      </c>
      <c r="H206" s="21">
        <f t="shared" si="26"/>
        <v>6</v>
      </c>
      <c r="I206" s="7">
        <f t="shared" si="27"/>
        <v>15</v>
      </c>
      <c r="J206" s="7">
        <f t="shared" si="28"/>
        <v>15</v>
      </c>
      <c r="K206" s="10">
        <f t="shared" si="29"/>
        <v>10</v>
      </c>
      <c r="L206" s="10">
        <f t="shared" si="30"/>
        <v>10</v>
      </c>
      <c r="M206" s="7">
        <f t="shared" si="31"/>
        <v>1373.2800000000002</v>
      </c>
      <c r="N206" s="7">
        <f t="shared" si="32"/>
        <v>1373.2800000000002</v>
      </c>
      <c r="O206" s="50">
        <f t="shared" si="33"/>
        <v>1373.2800000000002</v>
      </c>
      <c r="P206" s="50">
        <f t="shared" si="34"/>
        <v>1373.2800000000002</v>
      </c>
      <c r="Q206" s="7">
        <f t="shared" si="35"/>
        <v>0</v>
      </c>
      <c r="R206" s="7">
        <f t="shared" si="36"/>
        <v>0</v>
      </c>
    </row>
    <row r="207" spans="1:18" ht="12.75" customHeight="1" x14ac:dyDescent="0.2">
      <c r="A207" s="13" t="s">
        <v>165</v>
      </c>
      <c r="B207" s="35">
        <v>80</v>
      </c>
      <c r="C207" s="13">
        <v>730</v>
      </c>
      <c r="G207" s="16">
        <f t="shared" si="25"/>
        <v>6</v>
      </c>
      <c r="H207" s="21">
        <f t="shared" si="26"/>
        <v>6</v>
      </c>
      <c r="I207" s="7">
        <f t="shared" si="27"/>
        <v>15</v>
      </c>
      <c r="J207" s="7">
        <f t="shared" si="28"/>
        <v>15</v>
      </c>
      <c r="K207" s="10">
        <f t="shared" si="29"/>
        <v>10</v>
      </c>
      <c r="L207" s="10">
        <f t="shared" si="30"/>
        <v>10</v>
      </c>
      <c r="M207" s="7">
        <f t="shared" si="31"/>
        <v>1373.2800000000002</v>
      </c>
      <c r="N207" s="7">
        <f t="shared" si="32"/>
        <v>1373.2800000000002</v>
      </c>
      <c r="O207" s="50">
        <f t="shared" si="33"/>
        <v>1373.2800000000002</v>
      </c>
      <c r="P207" s="50">
        <f t="shared" si="34"/>
        <v>1373.2800000000002</v>
      </c>
      <c r="Q207" s="7">
        <f t="shared" si="35"/>
        <v>0</v>
      </c>
      <c r="R207" s="7">
        <f t="shared" si="36"/>
        <v>0</v>
      </c>
    </row>
    <row r="208" spans="1:18" ht="12.75" customHeight="1" x14ac:dyDescent="0.2">
      <c r="A208" s="13" t="s">
        <v>166</v>
      </c>
      <c r="B208" s="35">
        <v>34</v>
      </c>
      <c r="C208" s="13">
        <v>730</v>
      </c>
      <c r="G208" s="16">
        <f t="shared" si="25"/>
        <v>2</v>
      </c>
      <c r="H208" s="21">
        <f t="shared" si="26"/>
        <v>2</v>
      </c>
      <c r="I208" s="7">
        <f t="shared" si="27"/>
        <v>15</v>
      </c>
      <c r="J208" s="7">
        <f t="shared" si="28"/>
        <v>15</v>
      </c>
      <c r="K208" s="10">
        <f t="shared" si="29"/>
        <v>10</v>
      </c>
      <c r="L208" s="10">
        <f t="shared" si="30"/>
        <v>10</v>
      </c>
      <c r="M208" s="7">
        <f t="shared" si="31"/>
        <v>1373.2800000000002</v>
      </c>
      <c r="N208" s="7">
        <f t="shared" si="32"/>
        <v>1373.2800000000002</v>
      </c>
      <c r="O208" s="50">
        <f t="shared" si="33"/>
        <v>1373.2800000000002</v>
      </c>
      <c r="P208" s="50">
        <f t="shared" si="34"/>
        <v>1373.2800000000002</v>
      </c>
      <c r="Q208" s="7">
        <f t="shared" si="35"/>
        <v>0</v>
      </c>
      <c r="R208" s="7">
        <f t="shared" si="36"/>
        <v>0</v>
      </c>
    </row>
    <row r="209" spans="1:18" ht="12.75" customHeight="1" x14ac:dyDescent="0.2">
      <c r="A209" s="13" t="s">
        <v>167</v>
      </c>
      <c r="B209" s="35">
        <v>29</v>
      </c>
      <c r="C209" s="13">
        <v>730</v>
      </c>
      <c r="G209" s="16">
        <f t="shared" si="25"/>
        <v>2</v>
      </c>
      <c r="H209" s="21">
        <f t="shared" si="26"/>
        <v>2</v>
      </c>
      <c r="I209" s="7">
        <f t="shared" si="27"/>
        <v>15</v>
      </c>
      <c r="J209" s="7">
        <f t="shared" si="28"/>
        <v>15</v>
      </c>
      <c r="K209" s="10">
        <f t="shared" si="29"/>
        <v>10</v>
      </c>
      <c r="L209" s="10">
        <f t="shared" si="30"/>
        <v>10</v>
      </c>
      <c r="M209" s="7">
        <f t="shared" si="31"/>
        <v>1373.2800000000002</v>
      </c>
      <c r="N209" s="7">
        <f t="shared" si="32"/>
        <v>1373.2800000000002</v>
      </c>
      <c r="O209" s="50">
        <f t="shared" si="33"/>
        <v>1373.2800000000002</v>
      </c>
      <c r="P209" s="50">
        <f t="shared" si="34"/>
        <v>1373.2800000000002</v>
      </c>
      <c r="Q209" s="7">
        <f t="shared" si="35"/>
        <v>0</v>
      </c>
      <c r="R209" s="7">
        <f t="shared" si="36"/>
        <v>0</v>
      </c>
    </row>
    <row r="210" spans="1:18" ht="12.75" customHeight="1" x14ac:dyDescent="0.2">
      <c r="A210" s="13" t="s">
        <v>168</v>
      </c>
      <c r="B210" s="35">
        <v>98</v>
      </c>
      <c r="C210" s="13">
        <v>730</v>
      </c>
      <c r="G210" s="16">
        <f t="shared" si="25"/>
        <v>8</v>
      </c>
      <c r="H210" s="21">
        <f t="shared" si="26"/>
        <v>8</v>
      </c>
      <c r="I210" s="7">
        <f t="shared" si="27"/>
        <v>15</v>
      </c>
      <c r="J210" s="7">
        <f t="shared" si="28"/>
        <v>15</v>
      </c>
      <c r="K210" s="10">
        <f t="shared" si="29"/>
        <v>10</v>
      </c>
      <c r="L210" s="10">
        <f t="shared" si="30"/>
        <v>10</v>
      </c>
      <c r="M210" s="7">
        <f t="shared" si="31"/>
        <v>1373.2800000000002</v>
      </c>
      <c r="N210" s="7">
        <f t="shared" si="32"/>
        <v>1373.2800000000002</v>
      </c>
      <c r="O210" s="50">
        <f t="shared" si="33"/>
        <v>1373.2800000000002</v>
      </c>
      <c r="P210" s="50">
        <f t="shared" si="34"/>
        <v>1373.2800000000002</v>
      </c>
      <c r="Q210" s="7">
        <f t="shared" si="35"/>
        <v>0</v>
      </c>
      <c r="R210" s="7">
        <f t="shared" si="36"/>
        <v>0</v>
      </c>
    </row>
    <row r="211" spans="1:18" ht="12.75" customHeight="1" x14ac:dyDescent="0.2">
      <c r="A211" s="13" t="s">
        <v>169</v>
      </c>
      <c r="B211" s="35">
        <v>112</v>
      </c>
      <c r="C211" s="13">
        <v>730</v>
      </c>
      <c r="G211" s="16">
        <f t="shared" si="25"/>
        <v>9</v>
      </c>
      <c r="H211" s="21">
        <f t="shared" si="26"/>
        <v>9</v>
      </c>
      <c r="I211" s="7">
        <f t="shared" si="27"/>
        <v>15</v>
      </c>
      <c r="J211" s="7">
        <f t="shared" si="28"/>
        <v>15</v>
      </c>
      <c r="K211" s="10">
        <f t="shared" si="29"/>
        <v>10</v>
      </c>
      <c r="L211" s="10">
        <f t="shared" si="30"/>
        <v>10</v>
      </c>
      <c r="M211" s="7">
        <f t="shared" si="31"/>
        <v>1373.2800000000002</v>
      </c>
      <c r="N211" s="7">
        <f t="shared" si="32"/>
        <v>1373.2800000000002</v>
      </c>
      <c r="O211" s="50">
        <f t="shared" si="33"/>
        <v>1373.2800000000002</v>
      </c>
      <c r="P211" s="50">
        <f t="shared" si="34"/>
        <v>1373.2800000000002</v>
      </c>
      <c r="Q211" s="7">
        <f t="shared" si="35"/>
        <v>0</v>
      </c>
      <c r="R211" s="7">
        <f t="shared" si="36"/>
        <v>0</v>
      </c>
    </row>
    <row r="212" spans="1:18" ht="12.75" customHeight="1" x14ac:dyDescent="0.2">
      <c r="A212" s="13" t="s">
        <v>170</v>
      </c>
      <c r="B212" s="35">
        <v>49</v>
      </c>
      <c r="C212" s="13">
        <v>730</v>
      </c>
      <c r="G212" s="16">
        <f t="shared" si="25"/>
        <v>4</v>
      </c>
      <c r="H212" s="21">
        <f t="shared" si="26"/>
        <v>4</v>
      </c>
      <c r="I212" s="7">
        <f t="shared" si="27"/>
        <v>15</v>
      </c>
      <c r="J212" s="7">
        <f t="shared" si="28"/>
        <v>15</v>
      </c>
      <c r="K212" s="10">
        <f t="shared" si="29"/>
        <v>10</v>
      </c>
      <c r="L212" s="10">
        <f t="shared" si="30"/>
        <v>10</v>
      </c>
      <c r="M212" s="7">
        <f t="shared" si="31"/>
        <v>1373.2800000000002</v>
      </c>
      <c r="N212" s="7">
        <f t="shared" si="32"/>
        <v>1373.2800000000002</v>
      </c>
      <c r="O212" s="50">
        <f t="shared" si="33"/>
        <v>1373.2800000000002</v>
      </c>
      <c r="P212" s="50">
        <f t="shared" si="34"/>
        <v>1373.2800000000002</v>
      </c>
      <c r="Q212" s="7">
        <f t="shared" si="35"/>
        <v>0</v>
      </c>
      <c r="R212" s="7">
        <f t="shared" si="36"/>
        <v>0</v>
      </c>
    </row>
    <row r="213" spans="1:18" ht="12.75" customHeight="1" x14ac:dyDescent="0.2">
      <c r="A213" s="13" t="s">
        <v>171</v>
      </c>
      <c r="B213" s="35">
        <v>138</v>
      </c>
      <c r="C213" s="13">
        <v>730</v>
      </c>
      <c r="G213" s="16">
        <f t="shared" si="25"/>
        <v>11</v>
      </c>
      <c r="H213" s="21">
        <f t="shared" si="26"/>
        <v>11</v>
      </c>
      <c r="I213" s="7">
        <f t="shared" si="27"/>
        <v>15</v>
      </c>
      <c r="J213" s="7">
        <f t="shared" si="28"/>
        <v>15</v>
      </c>
      <c r="K213" s="10">
        <f t="shared" si="29"/>
        <v>15</v>
      </c>
      <c r="L213" s="10">
        <f t="shared" si="30"/>
        <v>15</v>
      </c>
      <c r="M213" s="7">
        <f t="shared" si="31"/>
        <v>2059.92</v>
      </c>
      <c r="N213" s="7">
        <f t="shared" si="32"/>
        <v>2059.92</v>
      </c>
      <c r="O213" s="50">
        <f t="shared" si="33"/>
        <v>2059.92</v>
      </c>
      <c r="P213" s="50">
        <f t="shared" si="34"/>
        <v>2059.92</v>
      </c>
      <c r="Q213" s="7">
        <f t="shared" si="35"/>
        <v>0</v>
      </c>
      <c r="R213" s="7">
        <f t="shared" si="36"/>
        <v>0</v>
      </c>
    </row>
    <row r="214" spans="1:18" ht="12.75" customHeight="1" x14ac:dyDescent="0.2">
      <c r="A214" s="13" t="s">
        <v>172</v>
      </c>
      <c r="B214" s="35">
        <v>169</v>
      </c>
      <c r="C214" s="13">
        <v>730</v>
      </c>
      <c r="G214" s="16">
        <f t="shared" si="25"/>
        <v>14</v>
      </c>
      <c r="H214" s="21">
        <f t="shared" si="26"/>
        <v>14</v>
      </c>
      <c r="I214" s="7">
        <f t="shared" si="27"/>
        <v>15</v>
      </c>
      <c r="J214" s="7">
        <f t="shared" si="28"/>
        <v>15</v>
      </c>
      <c r="K214" s="10">
        <f t="shared" si="29"/>
        <v>15</v>
      </c>
      <c r="L214" s="10">
        <f t="shared" si="30"/>
        <v>15</v>
      </c>
      <c r="M214" s="7">
        <f t="shared" si="31"/>
        <v>2059.92</v>
      </c>
      <c r="N214" s="7">
        <f t="shared" si="32"/>
        <v>2059.92</v>
      </c>
      <c r="O214" s="50">
        <f t="shared" si="33"/>
        <v>2059.92</v>
      </c>
      <c r="P214" s="50">
        <f t="shared" si="34"/>
        <v>2059.92</v>
      </c>
      <c r="Q214" s="7">
        <f t="shared" si="35"/>
        <v>0</v>
      </c>
      <c r="R214" s="7">
        <f t="shared" si="36"/>
        <v>0</v>
      </c>
    </row>
    <row r="215" spans="1:18" ht="12.75" customHeight="1" x14ac:dyDescent="0.2">
      <c r="A215" s="13" t="s">
        <v>173</v>
      </c>
      <c r="B215" s="35">
        <v>11</v>
      </c>
      <c r="C215" s="13">
        <v>730</v>
      </c>
      <c r="G215" s="16">
        <f t="shared" si="25"/>
        <v>0</v>
      </c>
      <c r="H215" s="21">
        <f t="shared" si="26"/>
        <v>0</v>
      </c>
      <c r="I215" s="7">
        <f t="shared" si="27"/>
        <v>15</v>
      </c>
      <c r="J215" s="7">
        <f t="shared" si="28"/>
        <v>15</v>
      </c>
      <c r="K215" s="10">
        <f t="shared" si="29"/>
        <v>0</v>
      </c>
      <c r="L215" s="10">
        <f t="shared" si="30"/>
        <v>0</v>
      </c>
      <c r="M215" s="7">
        <f t="shared" si="31"/>
        <v>0</v>
      </c>
      <c r="N215" s="7">
        <f t="shared" si="32"/>
        <v>0</v>
      </c>
      <c r="O215" s="50">
        <f t="shared" si="33"/>
        <v>0</v>
      </c>
      <c r="P215" s="50">
        <f t="shared" si="34"/>
        <v>0</v>
      </c>
      <c r="Q215" s="7">
        <f t="shared" si="35"/>
        <v>0</v>
      </c>
      <c r="R215" s="7">
        <f t="shared" si="36"/>
        <v>0</v>
      </c>
    </row>
    <row r="216" spans="1:18" ht="12.75" customHeight="1" x14ac:dyDescent="0.2">
      <c r="A216" s="13" t="s">
        <v>174</v>
      </c>
      <c r="B216" s="35">
        <v>268</v>
      </c>
      <c r="C216" s="13">
        <v>730</v>
      </c>
      <c r="G216" s="16">
        <f t="shared" si="25"/>
        <v>22</v>
      </c>
      <c r="H216" s="21">
        <f t="shared" si="26"/>
        <v>22</v>
      </c>
      <c r="I216" s="7">
        <f t="shared" si="27"/>
        <v>15</v>
      </c>
      <c r="J216" s="7">
        <f t="shared" si="28"/>
        <v>15</v>
      </c>
      <c r="K216" s="10">
        <f t="shared" si="29"/>
        <v>20</v>
      </c>
      <c r="L216" s="10">
        <f t="shared" si="30"/>
        <v>20</v>
      </c>
      <c r="M216" s="7">
        <f t="shared" si="31"/>
        <v>2746.5600000000004</v>
      </c>
      <c r="N216" s="7">
        <f t="shared" si="32"/>
        <v>2746.5600000000004</v>
      </c>
      <c r="O216" s="50">
        <f t="shared" si="33"/>
        <v>2746.5600000000004</v>
      </c>
      <c r="P216" s="50">
        <f t="shared" si="34"/>
        <v>2746.5600000000004</v>
      </c>
      <c r="Q216" s="7">
        <f t="shared" si="35"/>
        <v>0</v>
      </c>
      <c r="R216" s="7">
        <f t="shared" si="36"/>
        <v>0</v>
      </c>
    </row>
    <row r="217" spans="1:18" ht="12.75" customHeight="1" x14ac:dyDescent="0.2">
      <c r="A217" s="13" t="s">
        <v>175</v>
      </c>
      <c r="B217" s="35">
        <v>328</v>
      </c>
      <c r="C217" s="13">
        <v>730</v>
      </c>
      <c r="G217" s="16">
        <f t="shared" ref="G217:G248" si="37">INT(B217/12)</f>
        <v>27</v>
      </c>
      <c r="H217" s="21">
        <f t="shared" ref="H217:H248" si="38">MAX(0,INT((B217+$C$27)/12))</f>
        <v>27</v>
      </c>
      <c r="I217" s="7">
        <f t="shared" ref="I217:I248" si="39">VLOOKUP($C217,$A$72:$E$97,3)</f>
        <v>15</v>
      </c>
      <c r="J217" s="7">
        <f t="shared" ref="J217:J248" si="40">VLOOKUP($C217,$A$72:$E$97,4)</f>
        <v>15</v>
      </c>
      <c r="K217" s="10">
        <f t="shared" ref="K217:K248" si="41">VLOOKUP($G217,$A$109:$C$115,2)</f>
        <v>20</v>
      </c>
      <c r="L217" s="10">
        <f t="shared" ref="L217:L248" si="42">VLOOKUP($H217,$A$109:$C$115,3)</f>
        <v>20</v>
      </c>
      <c r="M217" s="7">
        <f t="shared" ref="M217:M248" si="43">$C$31*$J217*$K217*(1+$C$28/100)</f>
        <v>2746.5600000000004</v>
      </c>
      <c r="N217" s="7">
        <f t="shared" ref="N217:N248" si="44">$C$31*$J217*$L217*(1+$C$28/100)</f>
        <v>2746.5600000000004</v>
      </c>
      <c r="O217" s="50">
        <f t="shared" ref="O217:O248" si="45">$C$31*$I217*$K217*(1+$C$28/100)</f>
        <v>2746.5600000000004</v>
      </c>
      <c r="P217" s="50">
        <f t="shared" ref="P217:P248" si="46">$C$31*$I217*$L217*(1+$C$28/100)</f>
        <v>2746.5600000000004</v>
      </c>
      <c r="Q217" s="7">
        <f t="shared" ref="Q217:Q248" si="47">$D$62*$C$31*$J217*(1+$C$28/100)</f>
        <v>0</v>
      </c>
      <c r="R217" s="7">
        <f t="shared" ref="R217:R248" si="48">$J217*($D$56/100)*(($C$29*$C$30)+$C$32)</f>
        <v>0</v>
      </c>
    </row>
    <row r="218" spans="1:18" ht="12.75" customHeight="1" x14ac:dyDescent="0.2">
      <c r="A218" s="13" t="s">
        <v>176</v>
      </c>
      <c r="B218" s="35">
        <v>25</v>
      </c>
      <c r="C218" s="13">
        <v>740</v>
      </c>
      <c r="G218" s="16">
        <f t="shared" si="37"/>
        <v>2</v>
      </c>
      <c r="H218" s="21">
        <f t="shared" si="38"/>
        <v>2</v>
      </c>
      <c r="I218" s="7">
        <f t="shared" si="39"/>
        <v>18.38</v>
      </c>
      <c r="J218" s="7">
        <f t="shared" si="40"/>
        <v>18.38</v>
      </c>
      <c r="K218" s="10">
        <f t="shared" si="41"/>
        <v>10</v>
      </c>
      <c r="L218" s="10">
        <f t="shared" si="42"/>
        <v>10</v>
      </c>
      <c r="M218" s="7">
        <f t="shared" si="43"/>
        <v>1682.72576</v>
      </c>
      <c r="N218" s="7">
        <f t="shared" si="44"/>
        <v>1682.72576</v>
      </c>
      <c r="O218" s="50">
        <f t="shared" si="45"/>
        <v>1682.72576</v>
      </c>
      <c r="P218" s="50">
        <f t="shared" si="46"/>
        <v>1682.72576</v>
      </c>
      <c r="Q218" s="7">
        <f t="shared" si="47"/>
        <v>0</v>
      </c>
      <c r="R218" s="7">
        <f t="shared" si="48"/>
        <v>0</v>
      </c>
    </row>
    <row r="219" spans="1:18" ht="12.75" customHeight="1" x14ac:dyDescent="0.2">
      <c r="A219" s="13" t="s">
        <v>177</v>
      </c>
      <c r="B219" s="35">
        <v>38</v>
      </c>
      <c r="C219" s="13">
        <v>740</v>
      </c>
      <c r="G219" s="16">
        <f t="shared" si="37"/>
        <v>3</v>
      </c>
      <c r="H219" s="21">
        <f t="shared" si="38"/>
        <v>3</v>
      </c>
      <c r="I219" s="7">
        <f t="shared" si="39"/>
        <v>18.38</v>
      </c>
      <c r="J219" s="7">
        <f t="shared" si="40"/>
        <v>18.38</v>
      </c>
      <c r="K219" s="10">
        <f t="shared" si="41"/>
        <v>10</v>
      </c>
      <c r="L219" s="10">
        <f t="shared" si="42"/>
        <v>10</v>
      </c>
      <c r="M219" s="7">
        <f t="shared" si="43"/>
        <v>1682.72576</v>
      </c>
      <c r="N219" s="7">
        <f t="shared" si="44"/>
        <v>1682.72576</v>
      </c>
      <c r="O219" s="50">
        <f t="shared" si="45"/>
        <v>1682.72576</v>
      </c>
      <c r="P219" s="50">
        <f t="shared" si="46"/>
        <v>1682.72576</v>
      </c>
      <c r="Q219" s="7">
        <f t="shared" si="47"/>
        <v>0</v>
      </c>
      <c r="R219" s="7">
        <f t="shared" si="48"/>
        <v>0</v>
      </c>
    </row>
    <row r="220" spans="1:18" ht="12.75" customHeight="1" x14ac:dyDescent="0.2">
      <c r="A220" s="52" t="s">
        <v>282</v>
      </c>
      <c r="B220" s="35">
        <v>9</v>
      </c>
      <c r="C220" s="13">
        <v>740</v>
      </c>
      <c r="G220" s="16">
        <f t="shared" si="37"/>
        <v>0</v>
      </c>
      <c r="H220" s="21">
        <f t="shared" si="38"/>
        <v>0</v>
      </c>
      <c r="I220" s="7">
        <f t="shared" si="39"/>
        <v>18.38</v>
      </c>
      <c r="J220" s="7">
        <f t="shared" si="40"/>
        <v>18.38</v>
      </c>
      <c r="K220" s="10">
        <f t="shared" si="41"/>
        <v>0</v>
      </c>
      <c r="L220" s="10">
        <f t="shared" si="42"/>
        <v>0</v>
      </c>
      <c r="M220" s="7">
        <f t="shared" si="43"/>
        <v>0</v>
      </c>
      <c r="N220" s="7">
        <f t="shared" si="44"/>
        <v>0</v>
      </c>
      <c r="O220" s="50">
        <f t="shared" si="45"/>
        <v>0</v>
      </c>
      <c r="P220" s="50">
        <f t="shared" si="46"/>
        <v>0</v>
      </c>
      <c r="Q220" s="7">
        <f t="shared" si="47"/>
        <v>0</v>
      </c>
      <c r="R220" s="7">
        <f t="shared" si="48"/>
        <v>0</v>
      </c>
    </row>
    <row r="221" spans="1:18" ht="12.75" customHeight="1" x14ac:dyDescent="0.2">
      <c r="A221" s="13" t="s">
        <v>178</v>
      </c>
      <c r="B221" s="35">
        <v>20</v>
      </c>
      <c r="C221" s="13">
        <v>740</v>
      </c>
      <c r="G221" s="16">
        <f t="shared" si="37"/>
        <v>1</v>
      </c>
      <c r="H221" s="21">
        <f t="shared" si="38"/>
        <v>1</v>
      </c>
      <c r="I221" s="7">
        <f t="shared" si="39"/>
        <v>18.38</v>
      </c>
      <c r="J221" s="7">
        <f t="shared" si="40"/>
        <v>18.38</v>
      </c>
      <c r="K221" s="10">
        <f t="shared" si="41"/>
        <v>5</v>
      </c>
      <c r="L221" s="10">
        <f t="shared" si="42"/>
        <v>5</v>
      </c>
      <c r="M221" s="7">
        <f t="shared" si="43"/>
        <v>841.36288000000002</v>
      </c>
      <c r="N221" s="7">
        <f t="shared" si="44"/>
        <v>841.36288000000002</v>
      </c>
      <c r="O221" s="50">
        <f t="shared" si="45"/>
        <v>841.36288000000002</v>
      </c>
      <c r="P221" s="50">
        <f t="shared" si="46"/>
        <v>841.36288000000002</v>
      </c>
      <c r="Q221" s="7">
        <f t="shared" si="47"/>
        <v>0</v>
      </c>
      <c r="R221" s="7">
        <f t="shared" si="48"/>
        <v>0</v>
      </c>
    </row>
    <row r="222" spans="1:18" ht="12.75" customHeight="1" x14ac:dyDescent="0.2">
      <c r="A222" s="13" t="s">
        <v>179</v>
      </c>
      <c r="B222" s="35">
        <v>35</v>
      </c>
      <c r="C222" s="13">
        <v>740</v>
      </c>
      <c r="G222" s="16">
        <f t="shared" si="37"/>
        <v>2</v>
      </c>
      <c r="H222" s="21">
        <f t="shared" si="38"/>
        <v>2</v>
      </c>
      <c r="I222" s="7">
        <f t="shared" si="39"/>
        <v>18.38</v>
      </c>
      <c r="J222" s="7">
        <f t="shared" si="40"/>
        <v>18.38</v>
      </c>
      <c r="K222" s="10">
        <f t="shared" si="41"/>
        <v>10</v>
      </c>
      <c r="L222" s="10">
        <f t="shared" si="42"/>
        <v>10</v>
      </c>
      <c r="M222" s="7">
        <f t="shared" si="43"/>
        <v>1682.72576</v>
      </c>
      <c r="N222" s="7">
        <f t="shared" si="44"/>
        <v>1682.72576</v>
      </c>
      <c r="O222" s="50">
        <f t="shared" si="45"/>
        <v>1682.72576</v>
      </c>
      <c r="P222" s="50">
        <f t="shared" si="46"/>
        <v>1682.72576</v>
      </c>
      <c r="Q222" s="7">
        <f t="shared" si="47"/>
        <v>0</v>
      </c>
      <c r="R222" s="7">
        <f t="shared" si="48"/>
        <v>0</v>
      </c>
    </row>
    <row r="223" spans="1:18" ht="12.75" customHeight="1" x14ac:dyDescent="0.2">
      <c r="A223" s="13" t="s">
        <v>180</v>
      </c>
      <c r="B223" s="35">
        <v>5</v>
      </c>
      <c r="C223" s="13">
        <v>740</v>
      </c>
      <c r="G223" s="16">
        <f t="shared" si="37"/>
        <v>0</v>
      </c>
      <c r="H223" s="21">
        <f t="shared" si="38"/>
        <v>0</v>
      </c>
      <c r="I223" s="7">
        <f t="shared" si="39"/>
        <v>18.38</v>
      </c>
      <c r="J223" s="7">
        <f t="shared" si="40"/>
        <v>18.38</v>
      </c>
      <c r="K223" s="10">
        <f t="shared" si="41"/>
        <v>0</v>
      </c>
      <c r="L223" s="10">
        <f t="shared" si="42"/>
        <v>0</v>
      </c>
      <c r="M223" s="7">
        <f t="shared" si="43"/>
        <v>0</v>
      </c>
      <c r="N223" s="7">
        <f t="shared" si="44"/>
        <v>0</v>
      </c>
      <c r="O223" s="50">
        <f t="shared" si="45"/>
        <v>0</v>
      </c>
      <c r="P223" s="50">
        <f t="shared" si="46"/>
        <v>0</v>
      </c>
      <c r="Q223" s="7">
        <f t="shared" si="47"/>
        <v>0</v>
      </c>
      <c r="R223" s="7">
        <f t="shared" si="48"/>
        <v>0</v>
      </c>
    </row>
    <row r="224" spans="1:18" ht="12.75" customHeight="1" x14ac:dyDescent="0.2">
      <c r="A224" s="13" t="s">
        <v>181</v>
      </c>
      <c r="B224" s="35">
        <v>4</v>
      </c>
      <c r="C224" s="13">
        <v>740</v>
      </c>
      <c r="G224" s="16">
        <f t="shared" si="37"/>
        <v>0</v>
      </c>
      <c r="H224" s="21">
        <f t="shared" si="38"/>
        <v>0</v>
      </c>
      <c r="I224" s="7">
        <f t="shared" si="39"/>
        <v>18.38</v>
      </c>
      <c r="J224" s="7">
        <f t="shared" si="40"/>
        <v>18.38</v>
      </c>
      <c r="K224" s="10">
        <f t="shared" si="41"/>
        <v>0</v>
      </c>
      <c r="L224" s="10">
        <f t="shared" si="42"/>
        <v>0</v>
      </c>
      <c r="M224" s="7">
        <f t="shared" si="43"/>
        <v>0</v>
      </c>
      <c r="N224" s="7">
        <f t="shared" si="44"/>
        <v>0</v>
      </c>
      <c r="O224" s="50">
        <f t="shared" si="45"/>
        <v>0</v>
      </c>
      <c r="P224" s="50">
        <f t="shared" si="46"/>
        <v>0</v>
      </c>
      <c r="Q224" s="7">
        <f t="shared" si="47"/>
        <v>0</v>
      </c>
      <c r="R224" s="7">
        <f t="shared" si="48"/>
        <v>0</v>
      </c>
    </row>
    <row r="225" spans="1:18" ht="12.75" customHeight="1" x14ac:dyDescent="0.2">
      <c r="A225" s="13" t="s">
        <v>182</v>
      </c>
      <c r="B225" s="35">
        <v>54</v>
      </c>
      <c r="C225" s="13">
        <v>740</v>
      </c>
      <c r="G225" s="16">
        <f t="shared" si="37"/>
        <v>4</v>
      </c>
      <c r="H225" s="21">
        <f t="shared" si="38"/>
        <v>4</v>
      </c>
      <c r="I225" s="7">
        <f t="shared" si="39"/>
        <v>18.38</v>
      </c>
      <c r="J225" s="7">
        <f t="shared" si="40"/>
        <v>18.38</v>
      </c>
      <c r="K225" s="10">
        <f t="shared" si="41"/>
        <v>10</v>
      </c>
      <c r="L225" s="10">
        <f t="shared" si="42"/>
        <v>10</v>
      </c>
      <c r="M225" s="7">
        <f t="shared" si="43"/>
        <v>1682.72576</v>
      </c>
      <c r="N225" s="7">
        <f t="shared" si="44"/>
        <v>1682.72576</v>
      </c>
      <c r="O225" s="50">
        <f t="shared" si="45"/>
        <v>1682.72576</v>
      </c>
      <c r="P225" s="50">
        <f t="shared" si="46"/>
        <v>1682.72576</v>
      </c>
      <c r="Q225" s="7">
        <f t="shared" si="47"/>
        <v>0</v>
      </c>
      <c r="R225" s="7">
        <f t="shared" si="48"/>
        <v>0</v>
      </c>
    </row>
    <row r="226" spans="1:18" ht="12.75" customHeight="1" x14ac:dyDescent="0.2">
      <c r="A226" s="13" t="s">
        <v>183</v>
      </c>
      <c r="B226" s="35">
        <v>25</v>
      </c>
      <c r="C226" s="13">
        <v>740</v>
      </c>
      <c r="G226" s="16">
        <f t="shared" si="37"/>
        <v>2</v>
      </c>
      <c r="H226" s="21">
        <f t="shared" si="38"/>
        <v>2</v>
      </c>
      <c r="I226" s="7">
        <f t="shared" si="39"/>
        <v>18.38</v>
      </c>
      <c r="J226" s="7">
        <f t="shared" si="40"/>
        <v>18.38</v>
      </c>
      <c r="K226" s="10">
        <f t="shared" si="41"/>
        <v>10</v>
      </c>
      <c r="L226" s="10">
        <f t="shared" si="42"/>
        <v>10</v>
      </c>
      <c r="M226" s="7">
        <f t="shared" si="43"/>
        <v>1682.72576</v>
      </c>
      <c r="N226" s="7">
        <f t="shared" si="44"/>
        <v>1682.72576</v>
      </c>
      <c r="O226" s="50">
        <f t="shared" si="45"/>
        <v>1682.72576</v>
      </c>
      <c r="P226" s="50">
        <f t="shared" si="46"/>
        <v>1682.72576</v>
      </c>
      <c r="Q226" s="7">
        <f t="shared" si="47"/>
        <v>0</v>
      </c>
      <c r="R226" s="7">
        <f t="shared" si="48"/>
        <v>0</v>
      </c>
    </row>
    <row r="227" spans="1:18" ht="12.75" customHeight="1" x14ac:dyDescent="0.2">
      <c r="A227" s="13" t="s">
        <v>184</v>
      </c>
      <c r="B227" s="35">
        <v>72</v>
      </c>
      <c r="C227" s="13">
        <v>740</v>
      </c>
      <c r="G227" s="16">
        <f t="shared" si="37"/>
        <v>6</v>
      </c>
      <c r="H227" s="21">
        <f t="shared" si="38"/>
        <v>6</v>
      </c>
      <c r="I227" s="7">
        <f t="shared" si="39"/>
        <v>18.38</v>
      </c>
      <c r="J227" s="7">
        <f t="shared" si="40"/>
        <v>18.38</v>
      </c>
      <c r="K227" s="10">
        <f t="shared" si="41"/>
        <v>10</v>
      </c>
      <c r="L227" s="10">
        <f t="shared" si="42"/>
        <v>10</v>
      </c>
      <c r="M227" s="7">
        <f t="shared" si="43"/>
        <v>1682.72576</v>
      </c>
      <c r="N227" s="7">
        <f t="shared" si="44"/>
        <v>1682.72576</v>
      </c>
      <c r="O227" s="50">
        <f t="shared" si="45"/>
        <v>1682.72576</v>
      </c>
      <c r="P227" s="50">
        <f t="shared" si="46"/>
        <v>1682.72576</v>
      </c>
      <c r="Q227" s="7">
        <f t="shared" si="47"/>
        <v>0</v>
      </c>
      <c r="R227" s="7">
        <f t="shared" si="48"/>
        <v>0</v>
      </c>
    </row>
    <row r="228" spans="1:18" ht="12.75" customHeight="1" x14ac:dyDescent="0.2">
      <c r="A228" s="13" t="s">
        <v>185</v>
      </c>
      <c r="B228" s="35">
        <v>98</v>
      </c>
      <c r="C228" s="13">
        <v>740</v>
      </c>
      <c r="G228" s="16">
        <f t="shared" si="37"/>
        <v>8</v>
      </c>
      <c r="H228" s="21">
        <f t="shared" si="38"/>
        <v>8</v>
      </c>
      <c r="I228" s="7">
        <f t="shared" si="39"/>
        <v>18.38</v>
      </c>
      <c r="J228" s="7">
        <f t="shared" si="40"/>
        <v>18.38</v>
      </c>
      <c r="K228" s="10">
        <f t="shared" si="41"/>
        <v>10</v>
      </c>
      <c r="L228" s="10">
        <f t="shared" si="42"/>
        <v>10</v>
      </c>
      <c r="M228" s="7">
        <f t="shared" si="43"/>
        <v>1682.72576</v>
      </c>
      <c r="N228" s="7">
        <f t="shared" si="44"/>
        <v>1682.72576</v>
      </c>
      <c r="O228" s="50">
        <f t="shared" si="45"/>
        <v>1682.72576</v>
      </c>
      <c r="P228" s="50">
        <f t="shared" si="46"/>
        <v>1682.72576</v>
      </c>
      <c r="Q228" s="7">
        <f t="shared" si="47"/>
        <v>0</v>
      </c>
      <c r="R228" s="7">
        <f t="shared" si="48"/>
        <v>0</v>
      </c>
    </row>
    <row r="229" spans="1:18" ht="12.75" customHeight="1" x14ac:dyDescent="0.2">
      <c r="A229" s="13" t="s">
        <v>186</v>
      </c>
      <c r="B229" s="35">
        <v>47</v>
      </c>
      <c r="C229" s="13">
        <v>810</v>
      </c>
      <c r="G229" s="16">
        <f t="shared" si="37"/>
        <v>3</v>
      </c>
      <c r="H229" s="21">
        <f t="shared" si="38"/>
        <v>3</v>
      </c>
      <c r="I229" s="7">
        <f t="shared" si="39"/>
        <v>19.440000000000001</v>
      </c>
      <c r="J229" s="7">
        <f t="shared" si="40"/>
        <v>19.440000000000001</v>
      </c>
      <c r="K229" s="10">
        <f t="shared" si="41"/>
        <v>10</v>
      </c>
      <c r="L229" s="10">
        <f t="shared" si="42"/>
        <v>10</v>
      </c>
      <c r="M229" s="7">
        <f t="shared" si="43"/>
        <v>1779.7708800000003</v>
      </c>
      <c r="N229" s="7">
        <f t="shared" si="44"/>
        <v>1779.7708800000003</v>
      </c>
      <c r="O229" s="50">
        <f t="shared" si="45"/>
        <v>1779.7708800000003</v>
      </c>
      <c r="P229" s="50">
        <f t="shared" si="46"/>
        <v>1779.7708800000003</v>
      </c>
      <c r="Q229" s="7">
        <f t="shared" si="47"/>
        <v>0</v>
      </c>
      <c r="R229" s="7">
        <f t="shared" si="48"/>
        <v>0</v>
      </c>
    </row>
    <row r="230" spans="1:18" ht="12.75" customHeight="1" x14ac:dyDescent="0.2">
      <c r="A230" s="13" t="s">
        <v>187</v>
      </c>
      <c r="B230" s="35">
        <v>59</v>
      </c>
      <c r="C230" s="13">
        <v>810</v>
      </c>
      <c r="G230" s="16">
        <f t="shared" si="37"/>
        <v>4</v>
      </c>
      <c r="H230" s="21">
        <f t="shared" si="38"/>
        <v>4</v>
      </c>
      <c r="I230" s="7">
        <f t="shared" si="39"/>
        <v>19.440000000000001</v>
      </c>
      <c r="J230" s="7">
        <f t="shared" si="40"/>
        <v>19.440000000000001</v>
      </c>
      <c r="K230" s="10">
        <f t="shared" si="41"/>
        <v>10</v>
      </c>
      <c r="L230" s="10">
        <f t="shared" si="42"/>
        <v>10</v>
      </c>
      <c r="M230" s="7">
        <f t="shared" si="43"/>
        <v>1779.7708800000003</v>
      </c>
      <c r="N230" s="7">
        <f t="shared" si="44"/>
        <v>1779.7708800000003</v>
      </c>
      <c r="O230" s="50">
        <f t="shared" si="45"/>
        <v>1779.7708800000003</v>
      </c>
      <c r="P230" s="50">
        <f t="shared" si="46"/>
        <v>1779.7708800000003</v>
      </c>
      <c r="Q230" s="7">
        <f t="shared" si="47"/>
        <v>0</v>
      </c>
      <c r="R230" s="7">
        <f t="shared" si="48"/>
        <v>0</v>
      </c>
    </row>
    <row r="231" spans="1:18" ht="12.75" customHeight="1" x14ac:dyDescent="0.2">
      <c r="A231" s="13" t="s">
        <v>188</v>
      </c>
      <c r="B231" s="35">
        <v>59</v>
      </c>
      <c r="C231" s="13">
        <v>810</v>
      </c>
      <c r="G231" s="16">
        <f t="shared" si="37"/>
        <v>4</v>
      </c>
      <c r="H231" s="21">
        <f t="shared" si="38"/>
        <v>4</v>
      </c>
      <c r="I231" s="7">
        <f t="shared" si="39"/>
        <v>19.440000000000001</v>
      </c>
      <c r="J231" s="7">
        <f t="shared" si="40"/>
        <v>19.440000000000001</v>
      </c>
      <c r="K231" s="10">
        <f t="shared" si="41"/>
        <v>10</v>
      </c>
      <c r="L231" s="10">
        <f t="shared" si="42"/>
        <v>10</v>
      </c>
      <c r="M231" s="7">
        <f t="shared" si="43"/>
        <v>1779.7708800000003</v>
      </c>
      <c r="N231" s="7">
        <f t="shared" si="44"/>
        <v>1779.7708800000003</v>
      </c>
      <c r="O231" s="50">
        <f t="shared" si="45"/>
        <v>1779.7708800000003</v>
      </c>
      <c r="P231" s="50">
        <f t="shared" si="46"/>
        <v>1779.7708800000003</v>
      </c>
      <c r="Q231" s="7">
        <f t="shared" si="47"/>
        <v>0</v>
      </c>
      <c r="R231" s="7">
        <f t="shared" si="48"/>
        <v>0</v>
      </c>
    </row>
    <row r="232" spans="1:18" ht="12.75" customHeight="1" x14ac:dyDescent="0.2">
      <c r="A232" s="13" t="s">
        <v>189</v>
      </c>
      <c r="B232" s="35">
        <v>74</v>
      </c>
      <c r="C232" s="13">
        <v>810</v>
      </c>
      <c r="G232" s="16">
        <f t="shared" si="37"/>
        <v>6</v>
      </c>
      <c r="H232" s="21">
        <f t="shared" si="38"/>
        <v>6</v>
      </c>
      <c r="I232" s="7">
        <f t="shared" si="39"/>
        <v>19.440000000000001</v>
      </c>
      <c r="J232" s="7">
        <f t="shared" si="40"/>
        <v>19.440000000000001</v>
      </c>
      <c r="K232" s="10">
        <f t="shared" si="41"/>
        <v>10</v>
      </c>
      <c r="L232" s="10">
        <f t="shared" si="42"/>
        <v>10</v>
      </c>
      <c r="M232" s="7">
        <f t="shared" si="43"/>
        <v>1779.7708800000003</v>
      </c>
      <c r="N232" s="7">
        <f t="shared" si="44"/>
        <v>1779.7708800000003</v>
      </c>
      <c r="O232" s="50">
        <f t="shared" si="45"/>
        <v>1779.7708800000003</v>
      </c>
      <c r="P232" s="50">
        <f t="shared" si="46"/>
        <v>1779.7708800000003</v>
      </c>
      <c r="Q232" s="7">
        <f t="shared" si="47"/>
        <v>0</v>
      </c>
      <c r="R232" s="7">
        <f t="shared" si="48"/>
        <v>0</v>
      </c>
    </row>
    <row r="233" spans="1:18" ht="12.75" customHeight="1" x14ac:dyDescent="0.2">
      <c r="A233" s="13" t="s">
        <v>190</v>
      </c>
      <c r="B233" s="35">
        <v>87</v>
      </c>
      <c r="C233" s="13">
        <v>810</v>
      </c>
      <c r="G233" s="16">
        <f t="shared" si="37"/>
        <v>7</v>
      </c>
      <c r="H233" s="21">
        <f t="shared" si="38"/>
        <v>7</v>
      </c>
      <c r="I233" s="7">
        <f t="shared" si="39"/>
        <v>19.440000000000001</v>
      </c>
      <c r="J233" s="7">
        <f t="shared" si="40"/>
        <v>19.440000000000001</v>
      </c>
      <c r="K233" s="10">
        <f t="shared" si="41"/>
        <v>10</v>
      </c>
      <c r="L233" s="10">
        <f t="shared" si="42"/>
        <v>10</v>
      </c>
      <c r="M233" s="7">
        <f t="shared" si="43"/>
        <v>1779.7708800000003</v>
      </c>
      <c r="N233" s="7">
        <f t="shared" si="44"/>
        <v>1779.7708800000003</v>
      </c>
      <c r="O233" s="50">
        <f t="shared" si="45"/>
        <v>1779.7708800000003</v>
      </c>
      <c r="P233" s="50">
        <f t="shared" si="46"/>
        <v>1779.7708800000003</v>
      </c>
      <c r="Q233" s="7">
        <f t="shared" si="47"/>
        <v>0</v>
      </c>
      <c r="R233" s="7">
        <f t="shared" si="48"/>
        <v>0</v>
      </c>
    </row>
    <row r="234" spans="1:18" ht="12.75" customHeight="1" x14ac:dyDescent="0.2">
      <c r="A234" s="13" t="s">
        <v>191</v>
      </c>
      <c r="B234" s="35">
        <v>78</v>
      </c>
      <c r="C234" s="13">
        <v>810</v>
      </c>
      <c r="G234" s="16">
        <f t="shared" si="37"/>
        <v>6</v>
      </c>
      <c r="H234" s="21">
        <f t="shared" si="38"/>
        <v>6</v>
      </c>
      <c r="I234" s="7">
        <f t="shared" si="39"/>
        <v>19.440000000000001</v>
      </c>
      <c r="J234" s="7">
        <f t="shared" si="40"/>
        <v>19.440000000000001</v>
      </c>
      <c r="K234" s="10">
        <f t="shared" si="41"/>
        <v>10</v>
      </c>
      <c r="L234" s="10">
        <f t="shared" si="42"/>
        <v>10</v>
      </c>
      <c r="M234" s="7">
        <f t="shared" si="43"/>
        <v>1779.7708800000003</v>
      </c>
      <c r="N234" s="7">
        <f t="shared" si="44"/>
        <v>1779.7708800000003</v>
      </c>
      <c r="O234" s="50">
        <f t="shared" si="45"/>
        <v>1779.7708800000003</v>
      </c>
      <c r="P234" s="50">
        <f t="shared" si="46"/>
        <v>1779.7708800000003</v>
      </c>
      <c r="Q234" s="7">
        <f t="shared" si="47"/>
        <v>0</v>
      </c>
      <c r="R234" s="7">
        <f t="shared" si="48"/>
        <v>0</v>
      </c>
    </row>
    <row r="235" spans="1:18" ht="12.75" customHeight="1" x14ac:dyDescent="0.2">
      <c r="A235" s="13" t="s">
        <v>192</v>
      </c>
      <c r="B235" s="35">
        <v>90</v>
      </c>
      <c r="C235" s="13">
        <v>810</v>
      </c>
      <c r="G235" s="16">
        <f t="shared" si="37"/>
        <v>7</v>
      </c>
      <c r="H235" s="21">
        <f t="shared" si="38"/>
        <v>7</v>
      </c>
      <c r="I235" s="7">
        <f t="shared" si="39"/>
        <v>19.440000000000001</v>
      </c>
      <c r="J235" s="7">
        <f t="shared" si="40"/>
        <v>19.440000000000001</v>
      </c>
      <c r="K235" s="10">
        <f t="shared" si="41"/>
        <v>10</v>
      </c>
      <c r="L235" s="10">
        <f t="shared" si="42"/>
        <v>10</v>
      </c>
      <c r="M235" s="7">
        <f t="shared" si="43"/>
        <v>1779.7708800000003</v>
      </c>
      <c r="N235" s="7">
        <f t="shared" si="44"/>
        <v>1779.7708800000003</v>
      </c>
      <c r="O235" s="50">
        <f t="shared" si="45"/>
        <v>1779.7708800000003</v>
      </c>
      <c r="P235" s="50">
        <f t="shared" si="46"/>
        <v>1779.7708800000003</v>
      </c>
      <c r="Q235" s="7">
        <f t="shared" si="47"/>
        <v>0</v>
      </c>
      <c r="R235" s="7">
        <f t="shared" si="48"/>
        <v>0</v>
      </c>
    </row>
    <row r="236" spans="1:18" ht="12.75" customHeight="1" x14ac:dyDescent="0.2">
      <c r="A236" s="13" t="s">
        <v>193</v>
      </c>
      <c r="B236" s="35">
        <v>64</v>
      </c>
      <c r="C236" s="13">
        <v>810</v>
      </c>
      <c r="G236" s="16">
        <f t="shared" si="37"/>
        <v>5</v>
      </c>
      <c r="H236" s="21">
        <f t="shared" si="38"/>
        <v>5</v>
      </c>
      <c r="I236" s="7">
        <f t="shared" si="39"/>
        <v>19.440000000000001</v>
      </c>
      <c r="J236" s="7">
        <f t="shared" si="40"/>
        <v>19.440000000000001</v>
      </c>
      <c r="K236" s="10">
        <f t="shared" si="41"/>
        <v>10</v>
      </c>
      <c r="L236" s="10">
        <f t="shared" si="42"/>
        <v>10</v>
      </c>
      <c r="M236" s="7">
        <f t="shared" si="43"/>
        <v>1779.7708800000003</v>
      </c>
      <c r="N236" s="7">
        <f t="shared" si="44"/>
        <v>1779.7708800000003</v>
      </c>
      <c r="O236" s="50">
        <f t="shared" si="45"/>
        <v>1779.7708800000003</v>
      </c>
      <c r="P236" s="50">
        <f t="shared" si="46"/>
        <v>1779.7708800000003</v>
      </c>
      <c r="Q236" s="7">
        <f t="shared" si="47"/>
        <v>0</v>
      </c>
      <c r="R236" s="7">
        <f t="shared" si="48"/>
        <v>0</v>
      </c>
    </row>
    <row r="237" spans="1:18" ht="12.75" customHeight="1" x14ac:dyDescent="0.2">
      <c r="A237" s="13" t="s">
        <v>194</v>
      </c>
      <c r="B237" s="35">
        <v>52</v>
      </c>
      <c r="C237" s="13">
        <v>810</v>
      </c>
      <c r="G237" s="16">
        <f t="shared" si="37"/>
        <v>4</v>
      </c>
      <c r="H237" s="21">
        <f t="shared" si="38"/>
        <v>4</v>
      </c>
      <c r="I237" s="7">
        <f t="shared" si="39"/>
        <v>19.440000000000001</v>
      </c>
      <c r="J237" s="7">
        <f t="shared" si="40"/>
        <v>19.440000000000001</v>
      </c>
      <c r="K237" s="10">
        <f t="shared" si="41"/>
        <v>10</v>
      </c>
      <c r="L237" s="10">
        <f t="shared" si="42"/>
        <v>10</v>
      </c>
      <c r="M237" s="7">
        <f t="shared" si="43"/>
        <v>1779.7708800000003</v>
      </c>
      <c r="N237" s="7">
        <f t="shared" si="44"/>
        <v>1779.7708800000003</v>
      </c>
      <c r="O237" s="50">
        <f t="shared" si="45"/>
        <v>1779.7708800000003</v>
      </c>
      <c r="P237" s="50">
        <f t="shared" si="46"/>
        <v>1779.7708800000003</v>
      </c>
      <c r="Q237" s="7">
        <f t="shared" si="47"/>
        <v>0</v>
      </c>
      <c r="R237" s="7">
        <f t="shared" si="48"/>
        <v>0</v>
      </c>
    </row>
    <row r="238" spans="1:18" ht="12.75" customHeight="1" x14ac:dyDescent="0.2">
      <c r="A238" s="13" t="s">
        <v>195</v>
      </c>
      <c r="B238" s="35">
        <v>62</v>
      </c>
      <c r="C238" s="13">
        <v>810</v>
      </c>
      <c r="G238" s="16">
        <f t="shared" si="37"/>
        <v>5</v>
      </c>
      <c r="H238" s="21">
        <f t="shared" si="38"/>
        <v>5</v>
      </c>
      <c r="I238" s="7">
        <f t="shared" si="39"/>
        <v>19.440000000000001</v>
      </c>
      <c r="J238" s="7">
        <f t="shared" si="40"/>
        <v>19.440000000000001</v>
      </c>
      <c r="K238" s="10">
        <f t="shared" si="41"/>
        <v>10</v>
      </c>
      <c r="L238" s="10">
        <f t="shared" si="42"/>
        <v>10</v>
      </c>
      <c r="M238" s="7">
        <f t="shared" si="43"/>
        <v>1779.7708800000003</v>
      </c>
      <c r="N238" s="7">
        <f t="shared" si="44"/>
        <v>1779.7708800000003</v>
      </c>
      <c r="O238" s="50">
        <f t="shared" si="45"/>
        <v>1779.7708800000003</v>
      </c>
      <c r="P238" s="50">
        <f t="shared" si="46"/>
        <v>1779.7708800000003</v>
      </c>
      <c r="Q238" s="7">
        <f t="shared" si="47"/>
        <v>0</v>
      </c>
      <c r="R238" s="7">
        <f t="shared" si="48"/>
        <v>0</v>
      </c>
    </row>
    <row r="239" spans="1:18" ht="12.75" customHeight="1" x14ac:dyDescent="0.2">
      <c r="A239" s="13" t="s">
        <v>196</v>
      </c>
      <c r="B239" s="35">
        <v>114</v>
      </c>
      <c r="C239" s="13">
        <v>810</v>
      </c>
      <c r="G239" s="16">
        <f t="shared" si="37"/>
        <v>9</v>
      </c>
      <c r="H239" s="21">
        <f t="shared" si="38"/>
        <v>9</v>
      </c>
      <c r="I239" s="7">
        <f t="shared" si="39"/>
        <v>19.440000000000001</v>
      </c>
      <c r="J239" s="7">
        <f t="shared" si="40"/>
        <v>19.440000000000001</v>
      </c>
      <c r="K239" s="10">
        <f t="shared" si="41"/>
        <v>10</v>
      </c>
      <c r="L239" s="10">
        <f t="shared" si="42"/>
        <v>10</v>
      </c>
      <c r="M239" s="7">
        <f t="shared" si="43"/>
        <v>1779.7708800000003</v>
      </c>
      <c r="N239" s="7">
        <f t="shared" si="44"/>
        <v>1779.7708800000003</v>
      </c>
      <c r="O239" s="50">
        <f t="shared" si="45"/>
        <v>1779.7708800000003</v>
      </c>
      <c r="P239" s="50">
        <f t="shared" si="46"/>
        <v>1779.7708800000003</v>
      </c>
      <c r="Q239" s="7">
        <f t="shared" si="47"/>
        <v>0</v>
      </c>
      <c r="R239" s="7">
        <f t="shared" si="48"/>
        <v>0</v>
      </c>
    </row>
    <row r="240" spans="1:18" ht="12.75" customHeight="1" x14ac:dyDescent="0.2">
      <c r="A240" s="13" t="s">
        <v>197</v>
      </c>
      <c r="B240" s="35">
        <v>131</v>
      </c>
      <c r="C240" s="13">
        <v>810</v>
      </c>
      <c r="G240" s="16">
        <f t="shared" si="37"/>
        <v>10</v>
      </c>
      <c r="H240" s="21">
        <f t="shared" si="38"/>
        <v>10</v>
      </c>
      <c r="I240" s="7">
        <f t="shared" si="39"/>
        <v>19.440000000000001</v>
      </c>
      <c r="J240" s="7">
        <f t="shared" si="40"/>
        <v>19.440000000000001</v>
      </c>
      <c r="K240" s="10">
        <f t="shared" si="41"/>
        <v>15</v>
      </c>
      <c r="L240" s="10">
        <f t="shared" si="42"/>
        <v>15</v>
      </c>
      <c r="M240" s="7">
        <f t="shared" si="43"/>
        <v>2669.6563200000005</v>
      </c>
      <c r="N240" s="7">
        <f t="shared" si="44"/>
        <v>2669.6563200000005</v>
      </c>
      <c r="O240" s="50">
        <f t="shared" si="45"/>
        <v>2669.6563200000005</v>
      </c>
      <c r="P240" s="50">
        <f t="shared" si="46"/>
        <v>2669.6563200000005</v>
      </c>
      <c r="Q240" s="7">
        <f t="shared" si="47"/>
        <v>0</v>
      </c>
      <c r="R240" s="7">
        <f t="shared" si="48"/>
        <v>0</v>
      </c>
    </row>
    <row r="241" spans="1:18" ht="12.75" customHeight="1" x14ac:dyDescent="0.2">
      <c r="A241" s="13" t="s">
        <v>198</v>
      </c>
      <c r="B241" s="35">
        <v>149</v>
      </c>
      <c r="C241" s="13">
        <v>810</v>
      </c>
      <c r="G241" s="16">
        <f t="shared" si="37"/>
        <v>12</v>
      </c>
      <c r="H241" s="21">
        <f t="shared" si="38"/>
        <v>12</v>
      </c>
      <c r="I241" s="7">
        <f t="shared" si="39"/>
        <v>19.440000000000001</v>
      </c>
      <c r="J241" s="7">
        <f t="shared" si="40"/>
        <v>19.440000000000001</v>
      </c>
      <c r="K241" s="10">
        <f t="shared" si="41"/>
        <v>15</v>
      </c>
      <c r="L241" s="10">
        <f t="shared" si="42"/>
        <v>15</v>
      </c>
      <c r="M241" s="7">
        <f t="shared" si="43"/>
        <v>2669.6563200000005</v>
      </c>
      <c r="N241" s="7">
        <f t="shared" si="44"/>
        <v>2669.6563200000005</v>
      </c>
      <c r="O241" s="50">
        <f t="shared" si="45"/>
        <v>2669.6563200000005</v>
      </c>
      <c r="P241" s="50">
        <f t="shared" si="46"/>
        <v>2669.6563200000005</v>
      </c>
      <c r="Q241" s="7">
        <f t="shared" si="47"/>
        <v>0</v>
      </c>
      <c r="R241" s="7">
        <f t="shared" si="48"/>
        <v>0</v>
      </c>
    </row>
    <row r="242" spans="1:18" ht="12.75" customHeight="1" x14ac:dyDescent="0.2">
      <c r="A242" s="13" t="s">
        <v>199</v>
      </c>
      <c r="B242" s="35">
        <v>173</v>
      </c>
      <c r="C242" s="13">
        <v>810</v>
      </c>
      <c r="G242" s="16">
        <f t="shared" si="37"/>
        <v>14</v>
      </c>
      <c r="H242" s="21">
        <f t="shared" si="38"/>
        <v>14</v>
      </c>
      <c r="I242" s="7">
        <f t="shared" si="39"/>
        <v>19.440000000000001</v>
      </c>
      <c r="J242" s="7">
        <f t="shared" si="40"/>
        <v>19.440000000000001</v>
      </c>
      <c r="K242" s="10">
        <f t="shared" si="41"/>
        <v>15</v>
      </c>
      <c r="L242" s="10">
        <f t="shared" si="42"/>
        <v>15</v>
      </c>
      <c r="M242" s="7">
        <f t="shared" si="43"/>
        <v>2669.6563200000005</v>
      </c>
      <c r="N242" s="7">
        <f t="shared" si="44"/>
        <v>2669.6563200000005</v>
      </c>
      <c r="O242" s="50">
        <f t="shared" si="45"/>
        <v>2669.6563200000005</v>
      </c>
      <c r="P242" s="50">
        <f t="shared" si="46"/>
        <v>2669.6563200000005</v>
      </c>
      <c r="Q242" s="7">
        <f t="shared" si="47"/>
        <v>0</v>
      </c>
      <c r="R242" s="7">
        <f t="shared" si="48"/>
        <v>0</v>
      </c>
    </row>
    <row r="243" spans="1:18" ht="12.75" customHeight="1" x14ac:dyDescent="0.2">
      <c r="A243" s="13" t="s">
        <v>200</v>
      </c>
      <c r="B243" s="35">
        <v>58</v>
      </c>
      <c r="C243" s="13">
        <v>810</v>
      </c>
      <c r="G243" s="16">
        <f t="shared" si="37"/>
        <v>4</v>
      </c>
      <c r="H243" s="21">
        <f t="shared" si="38"/>
        <v>4</v>
      </c>
      <c r="I243" s="7">
        <f t="shared" si="39"/>
        <v>19.440000000000001</v>
      </c>
      <c r="J243" s="7">
        <f t="shared" si="40"/>
        <v>19.440000000000001</v>
      </c>
      <c r="K243" s="10">
        <f t="shared" si="41"/>
        <v>10</v>
      </c>
      <c r="L243" s="10">
        <f t="shared" si="42"/>
        <v>10</v>
      </c>
      <c r="M243" s="7">
        <f t="shared" si="43"/>
        <v>1779.7708800000003</v>
      </c>
      <c r="N243" s="7">
        <f t="shared" si="44"/>
        <v>1779.7708800000003</v>
      </c>
      <c r="O243" s="50">
        <f t="shared" si="45"/>
        <v>1779.7708800000003</v>
      </c>
      <c r="P243" s="50">
        <f t="shared" si="46"/>
        <v>1779.7708800000003</v>
      </c>
      <c r="Q243" s="7">
        <f t="shared" si="47"/>
        <v>0</v>
      </c>
      <c r="R243" s="7">
        <f t="shared" si="48"/>
        <v>0</v>
      </c>
    </row>
    <row r="244" spans="1:18" ht="12.75" customHeight="1" x14ac:dyDescent="0.2">
      <c r="A244" s="13" t="s">
        <v>201</v>
      </c>
      <c r="B244" s="35">
        <v>61</v>
      </c>
      <c r="C244" s="13">
        <v>810</v>
      </c>
      <c r="G244" s="16">
        <f t="shared" si="37"/>
        <v>5</v>
      </c>
      <c r="H244" s="21">
        <f t="shared" si="38"/>
        <v>5</v>
      </c>
      <c r="I244" s="7">
        <f t="shared" si="39"/>
        <v>19.440000000000001</v>
      </c>
      <c r="J244" s="7">
        <f t="shared" si="40"/>
        <v>19.440000000000001</v>
      </c>
      <c r="K244" s="10">
        <f t="shared" si="41"/>
        <v>10</v>
      </c>
      <c r="L244" s="10">
        <f t="shared" si="42"/>
        <v>10</v>
      </c>
      <c r="M244" s="7">
        <f t="shared" si="43"/>
        <v>1779.7708800000003</v>
      </c>
      <c r="N244" s="7">
        <f t="shared" si="44"/>
        <v>1779.7708800000003</v>
      </c>
      <c r="O244" s="50">
        <f t="shared" si="45"/>
        <v>1779.7708800000003</v>
      </c>
      <c r="P244" s="50">
        <f t="shared" si="46"/>
        <v>1779.7708800000003</v>
      </c>
      <c r="Q244" s="7">
        <f t="shared" si="47"/>
        <v>0</v>
      </c>
      <c r="R244" s="7">
        <f t="shared" si="48"/>
        <v>0</v>
      </c>
    </row>
    <row r="245" spans="1:18" ht="12.75" customHeight="1" x14ac:dyDescent="0.2">
      <c r="A245" s="13" t="s">
        <v>202</v>
      </c>
      <c r="B245" s="35">
        <v>221</v>
      </c>
      <c r="C245" s="13">
        <v>810</v>
      </c>
      <c r="G245" s="16">
        <f t="shared" si="37"/>
        <v>18</v>
      </c>
      <c r="H245" s="21">
        <f t="shared" si="38"/>
        <v>18</v>
      </c>
      <c r="I245" s="7">
        <f t="shared" si="39"/>
        <v>19.440000000000001</v>
      </c>
      <c r="J245" s="7">
        <f t="shared" si="40"/>
        <v>19.440000000000001</v>
      </c>
      <c r="K245" s="10">
        <f t="shared" si="41"/>
        <v>15</v>
      </c>
      <c r="L245" s="10">
        <f t="shared" si="42"/>
        <v>15</v>
      </c>
      <c r="M245" s="7">
        <f t="shared" si="43"/>
        <v>2669.6563200000005</v>
      </c>
      <c r="N245" s="7">
        <f t="shared" si="44"/>
        <v>2669.6563200000005</v>
      </c>
      <c r="O245" s="50">
        <f t="shared" si="45"/>
        <v>2669.6563200000005</v>
      </c>
      <c r="P245" s="50">
        <f t="shared" si="46"/>
        <v>2669.6563200000005</v>
      </c>
      <c r="Q245" s="7">
        <f t="shared" si="47"/>
        <v>0</v>
      </c>
      <c r="R245" s="7">
        <f t="shared" si="48"/>
        <v>0</v>
      </c>
    </row>
    <row r="246" spans="1:18" ht="12.75" customHeight="1" x14ac:dyDescent="0.2">
      <c r="A246" s="13" t="s">
        <v>203</v>
      </c>
      <c r="B246" s="35">
        <v>191</v>
      </c>
      <c r="C246" s="13">
        <v>810</v>
      </c>
      <c r="G246" s="16">
        <f t="shared" si="37"/>
        <v>15</v>
      </c>
      <c r="H246" s="21">
        <f t="shared" si="38"/>
        <v>15</v>
      </c>
      <c r="I246" s="7">
        <f t="shared" si="39"/>
        <v>19.440000000000001</v>
      </c>
      <c r="J246" s="7">
        <f t="shared" si="40"/>
        <v>19.440000000000001</v>
      </c>
      <c r="K246" s="10">
        <f t="shared" si="41"/>
        <v>15</v>
      </c>
      <c r="L246" s="10">
        <f t="shared" si="42"/>
        <v>15</v>
      </c>
      <c r="M246" s="7">
        <f t="shared" si="43"/>
        <v>2669.6563200000005</v>
      </c>
      <c r="N246" s="7">
        <f t="shared" si="44"/>
        <v>2669.6563200000005</v>
      </c>
      <c r="O246" s="50">
        <f t="shared" si="45"/>
        <v>2669.6563200000005</v>
      </c>
      <c r="P246" s="50">
        <f t="shared" si="46"/>
        <v>2669.6563200000005</v>
      </c>
      <c r="Q246" s="7">
        <f t="shared" si="47"/>
        <v>0</v>
      </c>
      <c r="R246" s="7">
        <f t="shared" si="48"/>
        <v>0</v>
      </c>
    </row>
    <row r="247" spans="1:18" ht="12.75" customHeight="1" x14ac:dyDescent="0.2">
      <c r="A247" s="13" t="s">
        <v>204</v>
      </c>
      <c r="B247" s="35">
        <v>58</v>
      </c>
      <c r="C247" s="13">
        <v>810</v>
      </c>
      <c r="G247" s="16">
        <f t="shared" si="37"/>
        <v>4</v>
      </c>
      <c r="H247" s="21">
        <f t="shared" si="38"/>
        <v>4</v>
      </c>
      <c r="I247" s="7">
        <f t="shared" si="39"/>
        <v>19.440000000000001</v>
      </c>
      <c r="J247" s="7">
        <f t="shared" si="40"/>
        <v>19.440000000000001</v>
      </c>
      <c r="K247" s="10">
        <f t="shared" si="41"/>
        <v>10</v>
      </c>
      <c r="L247" s="10">
        <f t="shared" si="42"/>
        <v>10</v>
      </c>
      <c r="M247" s="7">
        <f t="shared" si="43"/>
        <v>1779.7708800000003</v>
      </c>
      <c r="N247" s="7">
        <f t="shared" si="44"/>
        <v>1779.7708800000003</v>
      </c>
      <c r="O247" s="50">
        <f t="shared" si="45"/>
        <v>1779.7708800000003</v>
      </c>
      <c r="P247" s="50">
        <f t="shared" si="46"/>
        <v>1779.7708800000003</v>
      </c>
      <c r="Q247" s="7">
        <f t="shared" si="47"/>
        <v>0</v>
      </c>
      <c r="R247" s="7">
        <f t="shared" si="48"/>
        <v>0</v>
      </c>
    </row>
    <row r="248" spans="1:18" ht="12.75" customHeight="1" x14ac:dyDescent="0.2">
      <c r="A248" s="13" t="s">
        <v>205</v>
      </c>
      <c r="B248" s="35">
        <v>200</v>
      </c>
      <c r="C248" s="13">
        <v>810</v>
      </c>
      <c r="G248" s="16">
        <f t="shared" si="37"/>
        <v>16</v>
      </c>
      <c r="H248" s="21">
        <f t="shared" si="38"/>
        <v>16</v>
      </c>
      <c r="I248" s="7">
        <f t="shared" si="39"/>
        <v>19.440000000000001</v>
      </c>
      <c r="J248" s="7">
        <f t="shared" si="40"/>
        <v>19.440000000000001</v>
      </c>
      <c r="K248" s="10">
        <f t="shared" si="41"/>
        <v>15</v>
      </c>
      <c r="L248" s="10">
        <f t="shared" si="42"/>
        <v>15</v>
      </c>
      <c r="M248" s="7">
        <f t="shared" si="43"/>
        <v>2669.6563200000005</v>
      </c>
      <c r="N248" s="7">
        <f t="shared" si="44"/>
        <v>2669.6563200000005</v>
      </c>
      <c r="O248" s="50">
        <f t="shared" si="45"/>
        <v>2669.6563200000005</v>
      </c>
      <c r="P248" s="50">
        <f t="shared" si="46"/>
        <v>2669.6563200000005</v>
      </c>
      <c r="Q248" s="7">
        <f t="shared" si="47"/>
        <v>0</v>
      </c>
      <c r="R248" s="7">
        <f t="shared" si="48"/>
        <v>0</v>
      </c>
    </row>
    <row r="249" spans="1:18" ht="12.75" customHeight="1" x14ac:dyDescent="0.2">
      <c r="A249" s="13" t="s">
        <v>206</v>
      </c>
      <c r="B249" s="35">
        <v>339</v>
      </c>
      <c r="C249" s="13">
        <v>810</v>
      </c>
      <c r="G249" s="16">
        <f t="shared" ref="G249:G255" si="49">INT(B249/12)</f>
        <v>28</v>
      </c>
      <c r="H249" s="21">
        <f t="shared" ref="H249:H262" si="50">MAX(0,INT((B249+$C$27)/12))</f>
        <v>28</v>
      </c>
      <c r="I249" s="7">
        <f t="shared" ref="I249:I255" si="51">VLOOKUP($C249,$A$72:$E$97,3)</f>
        <v>19.440000000000001</v>
      </c>
      <c r="J249" s="7">
        <f t="shared" ref="J249:J255" si="52">VLOOKUP($C249,$A$72:$E$97,4)</f>
        <v>19.440000000000001</v>
      </c>
      <c r="K249" s="10">
        <f t="shared" ref="K249:K262" si="53">VLOOKUP($G249,$A$109:$C$115,2)</f>
        <v>20</v>
      </c>
      <c r="L249" s="10">
        <f t="shared" ref="L249:L255" si="54">VLOOKUP($H249,$A$109:$C$115,3)</f>
        <v>20</v>
      </c>
      <c r="M249" s="7">
        <f t="shared" ref="M249:M255" si="55">$C$31*$J249*$K249*(1+$C$28/100)</f>
        <v>3559.5417600000005</v>
      </c>
      <c r="N249" s="7">
        <f t="shared" ref="N249:N255" si="56">$C$31*$J249*$L249*(1+$C$28/100)</f>
        <v>3559.5417600000005</v>
      </c>
      <c r="O249" s="50">
        <f t="shared" ref="O249:O255" si="57">$C$31*$I249*$K249*(1+$C$28/100)</f>
        <v>3559.5417600000005</v>
      </c>
      <c r="P249" s="50">
        <f t="shared" ref="P249:P255" si="58">$C$31*$I249*$L249*(1+$C$28/100)</f>
        <v>3559.5417600000005</v>
      </c>
      <c r="Q249" s="7">
        <f t="shared" ref="Q249:Q255" si="59">$D$62*$C$31*$J249*(1+$C$28/100)</f>
        <v>0</v>
      </c>
      <c r="R249" s="7">
        <f t="shared" ref="R249:R255" si="60">$J249*($D$56/100)*(($C$29*$C$30)+$C$32)</f>
        <v>0</v>
      </c>
    </row>
    <row r="250" spans="1:18" ht="12.75" customHeight="1" x14ac:dyDescent="0.2">
      <c r="A250" s="13" t="s">
        <v>207</v>
      </c>
      <c r="B250" s="35">
        <v>250</v>
      </c>
      <c r="C250" s="13">
        <v>810</v>
      </c>
      <c r="G250" s="16">
        <f t="shared" si="49"/>
        <v>20</v>
      </c>
      <c r="H250" s="21">
        <f t="shared" si="50"/>
        <v>20</v>
      </c>
      <c r="I250" s="7">
        <f t="shared" si="51"/>
        <v>19.440000000000001</v>
      </c>
      <c r="J250" s="7">
        <f t="shared" si="52"/>
        <v>19.440000000000001</v>
      </c>
      <c r="K250" s="10">
        <f t="shared" si="53"/>
        <v>20</v>
      </c>
      <c r="L250" s="10">
        <f t="shared" si="54"/>
        <v>20</v>
      </c>
      <c r="M250" s="7">
        <f t="shared" si="55"/>
        <v>3559.5417600000005</v>
      </c>
      <c r="N250" s="7">
        <f t="shared" si="56"/>
        <v>3559.5417600000005</v>
      </c>
      <c r="O250" s="50">
        <f t="shared" si="57"/>
        <v>3559.5417600000005</v>
      </c>
      <c r="P250" s="50">
        <f t="shared" si="58"/>
        <v>3559.5417600000005</v>
      </c>
      <c r="Q250" s="7">
        <f t="shared" si="59"/>
        <v>0</v>
      </c>
      <c r="R250" s="7">
        <f t="shared" si="60"/>
        <v>0</v>
      </c>
    </row>
    <row r="251" spans="1:18" ht="12.75" customHeight="1" x14ac:dyDescent="0.2">
      <c r="A251" s="13" t="s">
        <v>208</v>
      </c>
      <c r="B251" s="35">
        <v>100</v>
      </c>
      <c r="C251" s="13">
        <v>820</v>
      </c>
      <c r="G251" s="16">
        <f t="shared" si="49"/>
        <v>8</v>
      </c>
      <c r="H251" s="21">
        <f t="shared" si="50"/>
        <v>8</v>
      </c>
      <c r="I251" s="7">
        <f t="shared" si="51"/>
        <v>19.170000000000002</v>
      </c>
      <c r="J251" s="7">
        <f t="shared" si="52"/>
        <v>19.170000000000002</v>
      </c>
      <c r="K251" s="10">
        <f t="shared" si="53"/>
        <v>10</v>
      </c>
      <c r="L251" s="10">
        <f t="shared" si="54"/>
        <v>10</v>
      </c>
      <c r="M251" s="7">
        <f t="shared" si="55"/>
        <v>1755.0518400000003</v>
      </c>
      <c r="N251" s="7">
        <f t="shared" si="56"/>
        <v>1755.0518400000003</v>
      </c>
      <c r="O251" s="50">
        <f t="shared" si="57"/>
        <v>1755.0518400000003</v>
      </c>
      <c r="P251" s="50">
        <f t="shared" si="58"/>
        <v>1755.0518400000003</v>
      </c>
      <c r="Q251" s="7">
        <f t="shared" si="59"/>
        <v>0</v>
      </c>
      <c r="R251" s="7">
        <f t="shared" si="60"/>
        <v>0</v>
      </c>
    </row>
    <row r="252" spans="1:18" ht="12.75" customHeight="1" x14ac:dyDescent="0.2">
      <c r="A252" s="13" t="s">
        <v>209</v>
      </c>
      <c r="B252" s="35">
        <v>138</v>
      </c>
      <c r="C252" s="13">
        <v>820</v>
      </c>
      <c r="G252" s="16">
        <f t="shared" si="49"/>
        <v>11</v>
      </c>
      <c r="H252" s="21">
        <f t="shared" si="50"/>
        <v>11</v>
      </c>
      <c r="I252" s="7">
        <f t="shared" si="51"/>
        <v>19.170000000000002</v>
      </c>
      <c r="J252" s="7">
        <f t="shared" si="52"/>
        <v>19.170000000000002</v>
      </c>
      <c r="K252" s="10">
        <f t="shared" si="53"/>
        <v>15</v>
      </c>
      <c r="L252" s="10">
        <f t="shared" si="54"/>
        <v>15</v>
      </c>
      <c r="M252" s="7">
        <f t="shared" si="55"/>
        <v>2632.5777600000001</v>
      </c>
      <c r="N252" s="7">
        <f t="shared" si="56"/>
        <v>2632.5777600000001</v>
      </c>
      <c r="O252" s="50">
        <f t="shared" si="57"/>
        <v>2632.5777600000001</v>
      </c>
      <c r="P252" s="50">
        <f t="shared" si="58"/>
        <v>2632.5777600000001</v>
      </c>
      <c r="Q252" s="7">
        <f t="shared" si="59"/>
        <v>0</v>
      </c>
      <c r="R252" s="7">
        <f t="shared" si="60"/>
        <v>0</v>
      </c>
    </row>
    <row r="253" spans="1:18" ht="12.75" customHeight="1" x14ac:dyDescent="0.2">
      <c r="A253" s="13" t="s">
        <v>210</v>
      </c>
      <c r="B253" s="35">
        <v>62</v>
      </c>
      <c r="C253" s="13">
        <v>830</v>
      </c>
      <c r="G253" s="16">
        <f t="shared" si="49"/>
        <v>5</v>
      </c>
      <c r="H253" s="21">
        <f t="shared" si="50"/>
        <v>5</v>
      </c>
      <c r="I253" s="7">
        <f t="shared" si="51"/>
        <v>18.93</v>
      </c>
      <c r="J253" s="7">
        <f t="shared" si="52"/>
        <v>18.93</v>
      </c>
      <c r="K253" s="10">
        <f t="shared" si="53"/>
        <v>10</v>
      </c>
      <c r="L253" s="10">
        <f t="shared" si="54"/>
        <v>10</v>
      </c>
      <c r="M253" s="7">
        <f t="shared" si="55"/>
        <v>1733.0793600000002</v>
      </c>
      <c r="N253" s="7">
        <f t="shared" si="56"/>
        <v>1733.0793600000002</v>
      </c>
      <c r="O253" s="50">
        <f t="shared" si="57"/>
        <v>1733.0793600000002</v>
      </c>
      <c r="P253" s="50">
        <f t="shared" si="58"/>
        <v>1733.0793600000002</v>
      </c>
      <c r="Q253" s="7">
        <f t="shared" si="59"/>
        <v>0</v>
      </c>
      <c r="R253" s="7">
        <f t="shared" si="60"/>
        <v>0</v>
      </c>
    </row>
    <row r="254" spans="1:18" ht="12.75" customHeight="1" x14ac:dyDescent="0.2">
      <c r="A254" s="13" t="s">
        <v>211</v>
      </c>
      <c r="B254" s="35">
        <v>75</v>
      </c>
      <c r="C254" s="13">
        <v>830</v>
      </c>
      <c r="G254" s="16">
        <f t="shared" si="49"/>
        <v>6</v>
      </c>
      <c r="H254" s="21">
        <f t="shared" si="50"/>
        <v>6</v>
      </c>
      <c r="I254" s="7">
        <f t="shared" si="51"/>
        <v>18.93</v>
      </c>
      <c r="J254" s="7">
        <f t="shared" si="52"/>
        <v>18.93</v>
      </c>
      <c r="K254" s="10">
        <f t="shared" si="53"/>
        <v>10</v>
      </c>
      <c r="L254" s="10">
        <f t="shared" si="54"/>
        <v>10</v>
      </c>
      <c r="M254" s="7">
        <f t="shared" si="55"/>
        <v>1733.0793600000002</v>
      </c>
      <c r="N254" s="7">
        <f t="shared" si="56"/>
        <v>1733.0793600000002</v>
      </c>
      <c r="O254" s="50">
        <f t="shared" si="57"/>
        <v>1733.0793600000002</v>
      </c>
      <c r="P254" s="50">
        <f t="shared" si="58"/>
        <v>1733.0793600000002</v>
      </c>
      <c r="Q254" s="7">
        <f t="shared" si="59"/>
        <v>0</v>
      </c>
      <c r="R254" s="7">
        <f t="shared" si="60"/>
        <v>0</v>
      </c>
    </row>
    <row r="255" spans="1:18" ht="12.75" customHeight="1" x14ac:dyDescent="0.2">
      <c r="A255" s="13" t="s">
        <v>212</v>
      </c>
      <c r="B255" s="35">
        <v>88</v>
      </c>
      <c r="C255" s="13">
        <v>830</v>
      </c>
      <c r="G255" s="16">
        <f t="shared" si="49"/>
        <v>7</v>
      </c>
      <c r="H255" s="21">
        <f t="shared" si="50"/>
        <v>7</v>
      </c>
      <c r="I255" s="7">
        <f t="shared" si="51"/>
        <v>18.93</v>
      </c>
      <c r="J255" s="7">
        <f t="shared" si="52"/>
        <v>18.93</v>
      </c>
      <c r="K255" s="10">
        <f t="shared" si="53"/>
        <v>10</v>
      </c>
      <c r="L255" s="10">
        <f t="shared" si="54"/>
        <v>10</v>
      </c>
      <c r="M255" s="7">
        <f t="shared" si="55"/>
        <v>1733.0793600000002</v>
      </c>
      <c r="N255" s="7">
        <f t="shared" si="56"/>
        <v>1733.0793600000002</v>
      </c>
      <c r="O255" s="50">
        <f t="shared" si="57"/>
        <v>1733.0793600000002</v>
      </c>
      <c r="P255" s="50">
        <f t="shared" si="58"/>
        <v>1733.0793600000002</v>
      </c>
      <c r="Q255" s="7">
        <f t="shared" si="59"/>
        <v>0</v>
      </c>
      <c r="R255" s="7">
        <f t="shared" si="60"/>
        <v>0</v>
      </c>
    </row>
    <row r="256" spans="1:18" ht="12.75" customHeight="1" x14ac:dyDescent="0.2">
      <c r="A256" s="13" t="s">
        <v>213</v>
      </c>
      <c r="B256" s="35">
        <v>57</v>
      </c>
      <c r="C256" s="13">
        <v>840</v>
      </c>
      <c r="G256" s="16">
        <f t="shared" ref="G256:G262" si="61">INT(B256/12)</f>
        <v>4</v>
      </c>
      <c r="H256" s="21">
        <f t="shared" si="50"/>
        <v>4</v>
      </c>
      <c r="I256" s="7">
        <f t="shared" ref="I256:I262" si="62">VLOOKUP($C256,$A$72:$E$97,3)</f>
        <v>18.559999999999999</v>
      </c>
      <c r="J256" s="7">
        <f t="shared" ref="J256:J262" si="63">VLOOKUP($C256,$A$72:$E$97,4)</f>
        <v>18.559999999999999</v>
      </c>
      <c r="K256" s="10">
        <f t="shared" si="53"/>
        <v>10</v>
      </c>
      <c r="L256" s="10">
        <f t="shared" ref="L256:L262" si="64">VLOOKUP($H256,$A$109:$C$115,3)</f>
        <v>10</v>
      </c>
      <c r="M256" s="7">
        <f t="shared" ref="M256:M262" si="65">$C$31*$J256*$K256*(1+$C$28/100)</f>
        <v>1699.2051200000001</v>
      </c>
      <c r="N256" s="7">
        <f t="shared" ref="N256:N262" si="66">$C$31*$J256*$L256*(1+$C$28/100)</f>
        <v>1699.2051200000001</v>
      </c>
      <c r="O256" s="50">
        <f t="shared" ref="O256:O262" si="67">$C$31*$I256*$K256*(1+$C$28/100)</f>
        <v>1699.2051200000001</v>
      </c>
      <c r="P256" s="50">
        <f t="shared" ref="P256:P262" si="68">$C$31*$I256*$L256*(1+$C$28/100)</f>
        <v>1699.2051200000001</v>
      </c>
      <c r="Q256" s="7">
        <f t="shared" ref="Q256:Q262" si="69">$D$62*$C$31*$J256*(1+$C$28/100)</f>
        <v>0</v>
      </c>
      <c r="R256" s="7">
        <f t="shared" ref="R256:R262" si="70">$J256*($D$56/100)*(($C$29*$C$30)+$C$32)</f>
        <v>0</v>
      </c>
    </row>
    <row r="257" spans="1:18" ht="12.75" customHeight="1" x14ac:dyDescent="0.2">
      <c r="A257" s="13" t="s">
        <v>214</v>
      </c>
      <c r="B257" s="35">
        <v>87</v>
      </c>
      <c r="C257" s="13">
        <v>840</v>
      </c>
      <c r="G257" s="16">
        <f t="shared" si="61"/>
        <v>7</v>
      </c>
      <c r="H257" s="21">
        <f t="shared" si="50"/>
        <v>7</v>
      </c>
      <c r="I257" s="7">
        <f t="shared" si="62"/>
        <v>18.559999999999999</v>
      </c>
      <c r="J257" s="7">
        <f t="shared" si="63"/>
        <v>18.559999999999999</v>
      </c>
      <c r="K257" s="10">
        <f t="shared" si="53"/>
        <v>10</v>
      </c>
      <c r="L257" s="10">
        <f t="shared" si="64"/>
        <v>10</v>
      </c>
      <c r="M257" s="7">
        <f t="shared" si="65"/>
        <v>1699.2051200000001</v>
      </c>
      <c r="N257" s="7">
        <f t="shared" si="66"/>
        <v>1699.2051200000001</v>
      </c>
      <c r="O257" s="50">
        <f t="shared" si="67"/>
        <v>1699.2051200000001</v>
      </c>
      <c r="P257" s="50">
        <f t="shared" si="68"/>
        <v>1699.2051200000001</v>
      </c>
      <c r="Q257" s="7">
        <f t="shared" si="69"/>
        <v>0</v>
      </c>
      <c r="R257" s="7">
        <f t="shared" si="70"/>
        <v>0</v>
      </c>
    </row>
    <row r="258" spans="1:18" ht="12.75" customHeight="1" x14ac:dyDescent="0.2">
      <c r="A258" s="13" t="s">
        <v>215</v>
      </c>
      <c r="B258" s="35">
        <v>53</v>
      </c>
      <c r="C258" s="13">
        <v>840</v>
      </c>
      <c r="G258" s="16">
        <f t="shared" si="61"/>
        <v>4</v>
      </c>
      <c r="H258" s="21">
        <f t="shared" si="50"/>
        <v>4</v>
      </c>
      <c r="I258" s="7">
        <f t="shared" si="62"/>
        <v>18.559999999999999</v>
      </c>
      <c r="J258" s="7">
        <f t="shared" si="63"/>
        <v>18.559999999999999</v>
      </c>
      <c r="K258" s="10">
        <f t="shared" si="53"/>
        <v>10</v>
      </c>
      <c r="L258" s="10">
        <f t="shared" si="64"/>
        <v>10</v>
      </c>
      <c r="M258" s="7">
        <f t="shared" si="65"/>
        <v>1699.2051200000001</v>
      </c>
      <c r="N258" s="7">
        <f t="shared" si="66"/>
        <v>1699.2051200000001</v>
      </c>
      <c r="O258" s="50">
        <f t="shared" si="67"/>
        <v>1699.2051200000001</v>
      </c>
      <c r="P258" s="50">
        <f t="shared" si="68"/>
        <v>1699.2051200000001</v>
      </c>
      <c r="Q258" s="7">
        <f t="shared" si="69"/>
        <v>0</v>
      </c>
      <c r="R258" s="7">
        <f t="shared" si="70"/>
        <v>0</v>
      </c>
    </row>
    <row r="259" spans="1:18" ht="12.75" customHeight="1" x14ac:dyDescent="0.2">
      <c r="A259" s="13" t="s">
        <v>216</v>
      </c>
      <c r="B259" s="35">
        <v>118</v>
      </c>
      <c r="C259" s="13">
        <v>840</v>
      </c>
      <c r="G259" s="16">
        <f t="shared" si="61"/>
        <v>9</v>
      </c>
      <c r="H259" s="21">
        <f t="shared" si="50"/>
        <v>9</v>
      </c>
      <c r="I259" s="7">
        <f t="shared" si="62"/>
        <v>18.559999999999999</v>
      </c>
      <c r="J259" s="7">
        <f t="shared" si="63"/>
        <v>18.559999999999999</v>
      </c>
      <c r="K259" s="10">
        <f t="shared" si="53"/>
        <v>10</v>
      </c>
      <c r="L259" s="10">
        <f t="shared" si="64"/>
        <v>10</v>
      </c>
      <c r="M259" s="7">
        <f t="shared" si="65"/>
        <v>1699.2051200000001</v>
      </c>
      <c r="N259" s="7">
        <f t="shared" si="66"/>
        <v>1699.2051200000001</v>
      </c>
      <c r="O259" s="50">
        <f t="shared" si="67"/>
        <v>1699.2051200000001</v>
      </c>
      <c r="P259" s="50">
        <f t="shared" si="68"/>
        <v>1699.2051200000001</v>
      </c>
      <c r="Q259" s="7">
        <f t="shared" si="69"/>
        <v>0</v>
      </c>
      <c r="R259" s="7">
        <f t="shared" si="70"/>
        <v>0</v>
      </c>
    </row>
    <row r="260" spans="1:18" ht="12.75" customHeight="1" x14ac:dyDescent="0.2">
      <c r="A260" s="13" t="s">
        <v>217</v>
      </c>
      <c r="B260" s="35">
        <v>99</v>
      </c>
      <c r="C260" s="13">
        <v>840</v>
      </c>
      <c r="G260" s="16">
        <f t="shared" si="61"/>
        <v>8</v>
      </c>
      <c r="H260" s="21">
        <f t="shared" si="50"/>
        <v>8</v>
      </c>
      <c r="I260" s="7">
        <f t="shared" si="62"/>
        <v>18.559999999999999</v>
      </c>
      <c r="J260" s="7">
        <f t="shared" si="63"/>
        <v>18.559999999999999</v>
      </c>
      <c r="K260" s="10">
        <f t="shared" si="53"/>
        <v>10</v>
      </c>
      <c r="L260" s="10">
        <f t="shared" si="64"/>
        <v>10</v>
      </c>
      <c r="M260" s="7">
        <f t="shared" si="65"/>
        <v>1699.2051200000001</v>
      </c>
      <c r="N260" s="7">
        <f t="shared" si="66"/>
        <v>1699.2051200000001</v>
      </c>
      <c r="O260" s="50">
        <f t="shared" si="67"/>
        <v>1699.2051200000001</v>
      </c>
      <c r="P260" s="50">
        <f t="shared" si="68"/>
        <v>1699.2051200000001</v>
      </c>
      <c r="Q260" s="7">
        <f t="shared" si="69"/>
        <v>0</v>
      </c>
      <c r="R260" s="7">
        <f t="shared" si="70"/>
        <v>0</v>
      </c>
    </row>
    <row r="261" spans="1:18" ht="12.75" customHeight="1" x14ac:dyDescent="0.2">
      <c r="A261" s="13" t="s">
        <v>218</v>
      </c>
      <c r="B261" s="35">
        <v>74</v>
      </c>
      <c r="C261" s="13">
        <v>850</v>
      </c>
      <c r="G261" s="16">
        <f t="shared" si="61"/>
        <v>6</v>
      </c>
      <c r="H261" s="21">
        <f t="shared" si="50"/>
        <v>6</v>
      </c>
      <c r="I261" s="7">
        <f t="shared" si="62"/>
        <v>18.82</v>
      </c>
      <c r="J261" s="7">
        <f t="shared" si="63"/>
        <v>18.82</v>
      </c>
      <c r="K261" s="10">
        <f t="shared" si="53"/>
        <v>10</v>
      </c>
      <c r="L261" s="10">
        <f t="shared" si="64"/>
        <v>10</v>
      </c>
      <c r="M261" s="7">
        <f t="shared" si="65"/>
        <v>1723.00864</v>
      </c>
      <c r="N261" s="7">
        <f t="shared" si="66"/>
        <v>1723.00864</v>
      </c>
      <c r="O261" s="50">
        <f t="shared" si="67"/>
        <v>1723.00864</v>
      </c>
      <c r="P261" s="50">
        <f t="shared" si="68"/>
        <v>1723.00864</v>
      </c>
      <c r="Q261" s="7">
        <f t="shared" si="69"/>
        <v>0</v>
      </c>
      <c r="R261" s="7">
        <f t="shared" si="70"/>
        <v>0</v>
      </c>
    </row>
    <row r="262" spans="1:18" ht="12.75" customHeight="1" x14ac:dyDescent="0.2">
      <c r="A262" s="13" t="s">
        <v>219</v>
      </c>
      <c r="B262" s="35">
        <v>96</v>
      </c>
      <c r="C262" s="13">
        <v>850</v>
      </c>
      <c r="G262" s="16">
        <f t="shared" si="61"/>
        <v>8</v>
      </c>
      <c r="H262" s="21">
        <f t="shared" si="50"/>
        <v>8</v>
      </c>
      <c r="I262" s="7">
        <f t="shared" si="62"/>
        <v>18.82</v>
      </c>
      <c r="J262" s="7">
        <f t="shared" si="63"/>
        <v>18.82</v>
      </c>
      <c r="K262" s="10">
        <f t="shared" si="53"/>
        <v>10</v>
      </c>
      <c r="L262" s="10">
        <f t="shared" si="64"/>
        <v>10</v>
      </c>
      <c r="M262" s="7">
        <f t="shared" si="65"/>
        <v>1723.00864</v>
      </c>
      <c r="N262" s="7">
        <f t="shared" si="66"/>
        <v>1723.00864</v>
      </c>
      <c r="O262" s="50">
        <f t="shared" si="67"/>
        <v>1723.00864</v>
      </c>
      <c r="P262" s="50">
        <f t="shared" si="68"/>
        <v>1723.00864</v>
      </c>
      <c r="Q262" s="7">
        <f t="shared" si="69"/>
        <v>0</v>
      </c>
      <c r="R262" s="7">
        <f t="shared" si="70"/>
        <v>0</v>
      </c>
    </row>
    <row r="263" spans="1:18" ht="12.75" customHeight="1" x14ac:dyDescent="0.2">
      <c r="A263" s="4"/>
      <c r="B263" s="4"/>
      <c r="C263" s="4"/>
      <c r="D263" s="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8" ht="12.75" customHeight="1" x14ac:dyDescent="0.15">
      <c r="D264" s="1"/>
    </row>
    <row r="265" spans="1:18" ht="12.75" customHeight="1" x14ac:dyDescent="0.15">
      <c r="C265" s="2"/>
      <c r="D265" s="1"/>
    </row>
    <row r="266" spans="1:18" ht="12.75" customHeight="1" x14ac:dyDescent="0.15">
      <c r="C266" s="2"/>
      <c r="D266" s="1"/>
    </row>
    <row r="267" spans="1:18" ht="12.75" customHeight="1" x14ac:dyDescent="0.15">
      <c r="C267" s="2"/>
      <c r="D267" s="1"/>
    </row>
    <row r="268" spans="1:18" ht="12.75" customHeight="1" x14ac:dyDescent="0.15">
      <c r="C268" s="2"/>
      <c r="D268" s="1"/>
    </row>
    <row r="269" spans="1:18" ht="12.75" customHeight="1" x14ac:dyDescent="0.15">
      <c r="C269" s="2"/>
      <c r="D269" s="1"/>
    </row>
    <row r="270" spans="1:18" ht="12.75" customHeight="1" x14ac:dyDescent="0.15">
      <c r="C270" s="2"/>
    </row>
    <row r="271" spans="1:18" ht="12.75" customHeight="1" x14ac:dyDescent="0.15"/>
    <row r="272" spans="1:18" ht="12.75" customHeight="1" x14ac:dyDescent="0.15"/>
    <row r="273" ht="12.75" customHeight="1" x14ac:dyDescent="0.15"/>
  </sheetData>
  <sheetProtection algorithmName="SHA-512" hashValue="2c1M+S/VVjpQAjX92JGhVSOn3fyM9m1qx6nDhTZBd/obmIlvj8fqJphaRnZZBjSjvm5ZCyvhtL+3tYe7EPQYcw==" saltValue="ZB2MByhrRBU8oNRK93SL6w==" spinCount="100000" sheet="1" objects="1" scenarios="1"/>
  <mergeCells count="1">
    <mergeCell ref="D33:D34"/>
  </mergeCells>
  <phoneticPr fontId="0" type="noConversion"/>
  <printOptions gridLines="1" gridLinesSet="0"/>
  <pageMargins left="0.75" right="0.75" top="1" bottom="1" header="0.5" footer="0.5"/>
  <pageSetup orientation="portrait" horizontalDpi="1200" verticalDpi="1200" r:id="rId1"/>
  <headerFooter alignWithMargins="0">
    <oddHeader>&amp;CA&amp;R</oddHeader>
    <oddFooter>&amp;CPage &amp;Pp&amp;R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4.25" x14ac:dyDescent="0.2"/>
  <cols>
    <col min="1" max="1" width="101.25" style="55" customWidth="1"/>
    <col min="2" max="8" width="9" style="55"/>
    <col min="9" max="9" width="12" style="55" customWidth="1"/>
    <col min="10" max="16384" width="9" style="55"/>
  </cols>
  <sheetData>
    <row r="1" spans="1:1" ht="15" x14ac:dyDescent="0.25">
      <c r="A1" s="56" t="s">
        <v>284</v>
      </c>
    </row>
    <row r="3" spans="1:1" x14ac:dyDescent="0.2">
      <c r="A3" s="55" t="s">
        <v>285</v>
      </c>
    </row>
    <row r="4" spans="1:1" x14ac:dyDescent="0.2">
      <c r="A4" s="55" t="s">
        <v>286</v>
      </c>
    </row>
    <row r="5" spans="1:1" x14ac:dyDescent="0.2">
      <c r="A5" s="55" t="s">
        <v>287</v>
      </c>
    </row>
    <row r="6" spans="1:1" x14ac:dyDescent="0.2">
      <c r="A6" s="55" t="s">
        <v>295</v>
      </c>
    </row>
    <row r="8" spans="1:1" x14ac:dyDescent="0.2">
      <c r="A8" s="55" t="s">
        <v>288</v>
      </c>
    </row>
    <row r="9" spans="1:1" x14ac:dyDescent="0.2">
      <c r="A9" s="55" t="s">
        <v>289</v>
      </c>
    </row>
    <row r="10" spans="1:1" x14ac:dyDescent="0.2">
      <c r="A10" s="55" t="s">
        <v>290</v>
      </c>
    </row>
    <row r="12" spans="1:1" x14ac:dyDescent="0.2">
      <c r="A12" s="55" t="s">
        <v>291</v>
      </c>
    </row>
    <row r="13" spans="1:1" x14ac:dyDescent="0.2">
      <c r="A13" s="55" t="s">
        <v>297</v>
      </c>
    </row>
    <row r="14" spans="1:1" x14ac:dyDescent="0.2">
      <c r="A14" s="55" t="s">
        <v>298</v>
      </c>
    </row>
    <row r="15" spans="1:1" x14ac:dyDescent="0.2">
      <c r="A15" s="55" t="s">
        <v>296</v>
      </c>
    </row>
    <row r="16" spans="1:1" x14ac:dyDescent="0.2">
      <c r="A16" s="55" t="s">
        <v>292</v>
      </c>
    </row>
    <row r="18" spans="1:1" x14ac:dyDescent="0.2">
      <c r="A18" s="55" t="s">
        <v>293</v>
      </c>
    </row>
    <row r="19" spans="1:1" x14ac:dyDescent="0.2">
      <c r="A19" s="55" t="s">
        <v>294</v>
      </c>
    </row>
    <row r="20" spans="1:1" x14ac:dyDescent="0.2">
      <c r="A20" s="55" t="s">
        <v>310</v>
      </c>
    </row>
    <row r="21" spans="1:1" x14ac:dyDescent="0.2">
      <c r="A21" s="55" t="s">
        <v>311</v>
      </c>
    </row>
    <row r="23" spans="1:1" ht="15" x14ac:dyDescent="0.25">
      <c r="A23" s="56" t="s">
        <v>312</v>
      </c>
    </row>
    <row r="24" spans="1:1" ht="15" x14ac:dyDescent="0.25">
      <c r="A24" s="56" t="s">
        <v>313</v>
      </c>
    </row>
    <row r="25" spans="1:1" x14ac:dyDescent="0.2">
      <c r="A25" s="55" t="s">
        <v>314</v>
      </c>
    </row>
    <row r="26" spans="1:1" x14ac:dyDescent="0.2">
      <c r="A26" s="55" t="s">
        <v>315</v>
      </c>
    </row>
    <row r="27" spans="1:1" x14ac:dyDescent="0.2">
      <c r="A27" s="55" t="s">
        <v>316</v>
      </c>
    </row>
    <row r="28" spans="1:1" x14ac:dyDescent="0.2">
      <c r="A28" s="55" t="s">
        <v>317</v>
      </c>
    </row>
    <row r="30" spans="1:1" x14ac:dyDescent="0.2">
      <c r="A30" s="57"/>
    </row>
    <row r="31" spans="1:1" ht="15" x14ac:dyDescent="0.25">
      <c r="A31" s="55" t="s">
        <v>309</v>
      </c>
    </row>
    <row r="32" spans="1:1" x14ac:dyDescent="0.2">
      <c r="A32" s="55" t="s">
        <v>299</v>
      </c>
    </row>
    <row r="33" spans="1:1" x14ac:dyDescent="0.2">
      <c r="A33" s="55" t="s">
        <v>300</v>
      </c>
    </row>
    <row r="34" spans="1:1" x14ac:dyDescent="0.2">
      <c r="A34" s="55" t="s">
        <v>301</v>
      </c>
    </row>
    <row r="36" spans="1:1" x14ac:dyDescent="0.2">
      <c r="A36" s="55" t="s">
        <v>302</v>
      </c>
    </row>
    <row r="37" spans="1:1" x14ac:dyDescent="0.2">
      <c r="A37" s="55" t="s">
        <v>303</v>
      </c>
    </row>
    <row r="38" spans="1:1" x14ac:dyDescent="0.2">
      <c r="A38" s="55" t="s">
        <v>304</v>
      </c>
    </row>
    <row r="40" spans="1:1" x14ac:dyDescent="0.2">
      <c r="A40" s="55" t="s">
        <v>305</v>
      </c>
    </row>
    <row r="41" spans="1:1" x14ac:dyDescent="0.2">
      <c r="A41" s="55" t="s">
        <v>308</v>
      </c>
    </row>
    <row r="43" spans="1:1" x14ac:dyDescent="0.2">
      <c r="A43" s="55" t="s">
        <v>306</v>
      </c>
    </row>
    <row r="44" spans="1:1" x14ac:dyDescent="0.2">
      <c r="A44" s="55" t="s">
        <v>307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COSTING</vt:lpstr>
      <vt:lpstr>Paid Leave Notes</vt:lpstr>
      <vt:lpstr>Assumptions</vt:lpstr>
      <vt:lpstr>Costs</vt:lpstr>
      <vt:lpstr>COSTING!Print_Area</vt:lpstr>
      <vt:lpstr>COSTING!Print_Area_MI</vt:lpstr>
      <vt:lpstr>Seniority_Roste</vt:lpstr>
      <vt:lpstr>Vacation_Schedu</vt:lpstr>
      <vt:lpstr>Wage_Schedule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 Budd</dc:creator>
  <cp:lastModifiedBy>John Budd</cp:lastModifiedBy>
  <cp:lastPrinted>2015-06-23T14:30:44Z</cp:lastPrinted>
  <dcterms:created xsi:type="dcterms:W3CDTF">1999-11-17T21:21:57Z</dcterms:created>
  <dcterms:modified xsi:type="dcterms:W3CDTF">2025-12-23T16:49:10Z</dcterms:modified>
</cp:coreProperties>
</file>